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24226"/>
  <mc:AlternateContent xmlns:mc="http://schemas.openxmlformats.org/markup-compatibility/2006">
    <mc:Choice Requires="x15">
      <x15ac:absPath xmlns:x15ac="http://schemas.microsoft.com/office/spreadsheetml/2010/11/ac" url="E:\IOM SOMALIA\WASH\UNDP Baidoa Borehole Rehab\Proposed BOREHOLE in Baidoa\BoQ\"/>
    </mc:Choice>
  </mc:AlternateContent>
  <bookViews>
    <workbookView xWindow="240" yWindow="60" windowWidth="20115" windowHeight="8010" firstSheet="6" activeTab="9"/>
  </bookViews>
  <sheets>
    <sheet name="Preliminaries" sheetId="15" r:id="rId1"/>
    <sheet name="Borehole drilling" sheetId="17" r:id="rId2"/>
    <sheet name="Water Kiosk" sheetId="4" r:id="rId3"/>
    <sheet name="Toilet &amp; Septic tank" sheetId="12" r:id="rId4"/>
    <sheet name="New elevated water tank" sheetId="13" r:id="rId5"/>
    <sheet name="Pump &amp; piping systems" sheetId="8" r:id="rId6"/>
    <sheet name="Fencing &amp; guard house" sheetId="11" r:id="rId7"/>
    <sheet name="Generator room" sheetId="18" r:id="rId8"/>
    <sheet name="Caretakers room" sheetId="14" r:id="rId9"/>
    <sheet name="Summary" sheetId="6" r:id="rId10"/>
  </sheets>
  <externalReferences>
    <externalReference r:id="rId11"/>
  </externalReferences>
  <definedNames>
    <definedName name="_xlnm.Print_Area" localSheetId="1">'Borehole drilling'!$A$1:$F$38</definedName>
    <definedName name="_xlnm.Print_Area" localSheetId="4">'New elevated water tank'!$A$1:$G$23</definedName>
    <definedName name="_xlnm.Print_Area" localSheetId="5">'Pump &amp; piping systems'!$A$1:$F$10</definedName>
    <definedName name="_xlnm.Print_Area" localSheetId="2">'Water Kiosk'!$A$1:$F$31</definedName>
  </definedNames>
  <calcPr calcId="162913"/>
</workbook>
</file>

<file path=xl/calcChain.xml><?xml version="1.0" encoding="utf-8"?>
<calcChain xmlns="http://schemas.openxmlformats.org/spreadsheetml/2006/main">
  <c r="D11" i="6" l="1"/>
  <c r="F4" i="18" l="1"/>
  <c r="F6" i="18" s="1"/>
  <c r="E29" i="17" l="1"/>
  <c r="E24" i="17" l="1"/>
  <c r="E25" i="17"/>
  <c r="E26" i="17"/>
  <c r="F22" i="17"/>
  <c r="F21" i="17"/>
  <c r="F37" i="17" l="1"/>
  <c r="F36" i="17"/>
  <c r="F35" i="17"/>
  <c r="F34" i="17"/>
  <c r="F33" i="17"/>
  <c r="F32" i="17"/>
  <c r="F31" i="17"/>
  <c r="F30" i="17"/>
  <c r="F29" i="17"/>
  <c r="F28" i="17"/>
  <c r="F26" i="17"/>
  <c r="F25" i="17"/>
  <c r="F24" i="17"/>
  <c r="F19" i="17"/>
  <c r="F18" i="17"/>
  <c r="F17" i="17"/>
  <c r="F16" i="17"/>
  <c r="F15" i="17"/>
  <c r="F14" i="17"/>
  <c r="F13" i="17"/>
  <c r="F12" i="17"/>
  <c r="F10" i="17"/>
  <c r="F9" i="17"/>
  <c r="F8" i="17"/>
  <c r="F7" i="17"/>
  <c r="F5" i="17"/>
  <c r="F38" i="17" l="1"/>
  <c r="D5" i="6" s="1"/>
  <c r="K501" i="15"/>
  <c r="K468" i="15"/>
  <c r="K422" i="15"/>
  <c r="K240" i="15"/>
  <c r="K180" i="15"/>
  <c r="K531" i="15" l="1"/>
  <c r="D4" i="6" s="1"/>
  <c r="I269" i="14"/>
  <c r="I292" i="14" s="1"/>
  <c r="I221" i="14"/>
  <c r="I290" i="14" s="1"/>
  <c r="I18" i="14"/>
  <c r="I280" i="14" s="1"/>
  <c r="C292" i="14" l="1"/>
  <c r="C290" i="14"/>
  <c r="C288" i="14"/>
  <c r="C286" i="14"/>
  <c r="C284" i="14"/>
  <c r="C282" i="14"/>
  <c r="C280" i="14"/>
  <c r="F269" i="14"/>
  <c r="B202" i="14"/>
  <c r="B223" i="14" s="1"/>
  <c r="B272" i="14" s="1"/>
  <c r="G197" i="14"/>
  <c r="B165" i="14"/>
  <c r="G158" i="14"/>
  <c r="G148" i="14"/>
  <c r="G146" i="14"/>
  <c r="G144" i="14"/>
  <c r="B135" i="14"/>
  <c r="G126" i="14"/>
  <c r="G117" i="14"/>
  <c r="B107" i="14"/>
  <c r="G103" i="14"/>
  <c r="G101" i="14"/>
  <c r="G98" i="14"/>
  <c r="G87" i="14"/>
  <c r="G85" i="14"/>
  <c r="G81" i="14"/>
  <c r="G79" i="14"/>
  <c r="G71" i="14"/>
  <c r="G68" i="14"/>
  <c r="G66" i="14"/>
  <c r="G62" i="14"/>
  <c r="G45" i="14"/>
  <c r="G36" i="14"/>
  <c r="G31" i="14"/>
  <c r="G28" i="14"/>
  <c r="B20" i="14"/>
  <c r="B4" i="14"/>
  <c r="B273" i="14" s="1"/>
  <c r="I162" i="14" l="1"/>
  <c r="I286" i="14" s="1"/>
  <c r="G58" i="14"/>
  <c r="G173" i="14"/>
  <c r="I132" i="14"/>
  <c r="I284" i="14" s="1"/>
  <c r="G51" i="14"/>
  <c r="G40" i="14"/>
  <c r="G177" i="14"/>
  <c r="B21" i="14"/>
  <c r="B136" i="14"/>
  <c r="B203" i="14"/>
  <c r="B108" i="14"/>
  <c r="B166" i="14"/>
  <c r="B224" i="14"/>
  <c r="G195" i="14" l="1"/>
  <c r="G94" i="14"/>
  <c r="G190" i="14"/>
  <c r="G183" i="14" l="1"/>
  <c r="I199" i="14" s="1"/>
  <c r="I288" i="14" s="1"/>
  <c r="I105" i="14"/>
  <c r="I282" i="14" s="1"/>
  <c r="G22" i="13"/>
  <c r="G21" i="13"/>
  <c r="G20" i="13"/>
  <c r="G19" i="13"/>
  <c r="G18" i="13"/>
  <c r="E16" i="13"/>
  <c r="G16" i="13" s="1"/>
  <c r="G15" i="13"/>
  <c r="E15" i="13"/>
  <c r="G14" i="13"/>
  <c r="E13" i="13"/>
  <c r="G13" i="13" s="1"/>
  <c r="G11" i="13"/>
  <c r="G10" i="13"/>
  <c r="E8" i="13"/>
  <c r="G8" i="13" s="1"/>
  <c r="G7" i="13"/>
  <c r="G6" i="13"/>
  <c r="G23" i="13" l="1"/>
  <c r="D9" i="6" s="1"/>
  <c r="I294" i="14"/>
  <c r="D12" i="6" s="1"/>
  <c r="F33" i="12"/>
  <c r="D32" i="12"/>
  <c r="F32" i="12" s="1"/>
  <c r="F31" i="12"/>
  <c r="F30" i="12"/>
  <c r="D30" i="12"/>
  <c r="F29" i="12"/>
  <c r="F28" i="12"/>
  <c r="D28" i="12"/>
  <c r="F24" i="12"/>
  <c r="F23" i="12"/>
  <c r="F22" i="12"/>
  <c r="D21" i="12"/>
  <c r="F21" i="12" s="1"/>
  <c r="D19" i="12"/>
  <c r="D20" i="12" s="1"/>
  <c r="F20" i="12" s="1"/>
  <c r="F18" i="12"/>
  <c r="F17" i="12"/>
  <c r="D16" i="12"/>
  <c r="F16" i="12" s="1"/>
  <c r="F15" i="12"/>
  <c r="D15" i="12"/>
  <c r="F14" i="12"/>
  <c r="D13" i="12"/>
  <c r="F13" i="12" s="1"/>
  <c r="D12" i="12"/>
  <c r="F12" i="12" s="1"/>
  <c r="F11" i="12"/>
  <c r="F10" i="12"/>
  <c r="D10" i="12"/>
  <c r="D9" i="12"/>
  <c r="F9" i="12" s="1"/>
  <c r="F8" i="12"/>
  <c r="D8" i="12"/>
  <c r="F34" i="12" l="1"/>
  <c r="F19" i="12"/>
  <c r="F25" i="12" s="1"/>
  <c r="F36" i="12" l="1"/>
  <c r="D8" i="6" s="1"/>
  <c r="F24" i="11"/>
  <c r="C23" i="11"/>
  <c r="F23" i="11" s="1"/>
  <c r="C22" i="11"/>
  <c r="F22" i="11" s="1"/>
  <c r="F21" i="11"/>
  <c r="C20" i="11"/>
  <c r="F20" i="11" s="1"/>
  <c r="C18" i="11"/>
  <c r="F18" i="11" s="1"/>
  <c r="C17" i="11"/>
  <c r="F17" i="11" s="1"/>
  <c r="C15" i="11"/>
  <c r="F15" i="11" s="1"/>
  <c r="C14" i="11"/>
  <c r="F14" i="11" s="1"/>
  <c r="F25" i="11" l="1"/>
  <c r="F5" i="11"/>
  <c r="F7" i="11" s="1"/>
  <c r="F27" i="11" l="1"/>
  <c r="D10" i="6" s="1"/>
  <c r="F7" i="8"/>
  <c r="F6" i="8" l="1"/>
  <c r="F5" i="8"/>
  <c r="F4" i="8"/>
  <c r="F8" i="8" l="1"/>
  <c r="F9" i="8"/>
  <c r="D7" i="6" s="1"/>
  <c r="F27" i="4"/>
  <c r="F26" i="4"/>
  <c r="F25" i="4"/>
  <c r="F24" i="4"/>
  <c r="F23" i="4"/>
  <c r="F22" i="4"/>
  <c r="F21" i="4"/>
  <c r="F20" i="4"/>
  <c r="F19" i="4"/>
  <c r="F18" i="4"/>
  <c r="F17" i="4"/>
  <c r="F16" i="4"/>
  <c r="F15" i="4"/>
  <c r="F14" i="4"/>
  <c r="F13" i="4"/>
  <c r="D12" i="4"/>
  <c r="F12" i="4" s="1"/>
  <c r="D11" i="4"/>
  <c r="F11" i="4" s="1"/>
  <c r="D10" i="4"/>
  <c r="F10" i="4" s="1"/>
  <c r="D9" i="4"/>
  <c r="F9" i="4" s="1"/>
  <c r="D8" i="4"/>
  <c r="F8" i="4" s="1"/>
  <c r="D7" i="4"/>
  <c r="F7" i="4" s="1"/>
  <c r="D6" i="4"/>
  <c r="F6" i="4" s="1"/>
  <c r="F28" i="4" l="1"/>
  <c r="F30" i="4" s="1"/>
  <c r="D6" i="6" s="1"/>
  <c r="D13" i="6" s="1"/>
  <c r="D15" i="6" s="1"/>
</calcChain>
</file>

<file path=xl/sharedStrings.xml><?xml version="1.0" encoding="utf-8"?>
<sst xmlns="http://schemas.openxmlformats.org/spreadsheetml/2006/main" count="1004" uniqueCount="740">
  <si>
    <t>Description</t>
  </si>
  <si>
    <t>Unit</t>
  </si>
  <si>
    <t>Qty</t>
  </si>
  <si>
    <t>LS</t>
  </si>
  <si>
    <t xml:space="preserve">Total </t>
  </si>
  <si>
    <t>Pcs</t>
  </si>
  <si>
    <t>SN#</t>
  </si>
  <si>
    <t xml:space="preserve"> Qty</t>
  </si>
  <si>
    <t>Unit Cost (US$)</t>
  </si>
  <si>
    <t>Total Amount (US$)</t>
  </si>
  <si>
    <t xml:space="preserve"> B) Construction of  water Kiosk </t>
  </si>
  <si>
    <t>Site clearance:  leveling   and clear unnecessary materials</t>
  </si>
  <si>
    <t xml:space="preserve">Excavation foundation trench and level  (2.22m x 2.68 x0.3 </t>
  </si>
  <si>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</si>
  <si>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</si>
  <si>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</si>
  <si>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</si>
  <si>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t xml:space="preserve">External &amp; internal plastering ,12 mm thick, cement and sand mix 1:4, with wood float finish. </t>
  </si>
  <si>
    <t>Apply two coats of white wash</t>
  </si>
  <si>
    <t xml:space="preserve">30 mm thick 1:3 cement/sand floor screed </t>
  </si>
  <si>
    <t>GI pipes for  water Kiosk 1''</t>
  </si>
  <si>
    <t>Fittings on the kiosk</t>
  </si>
  <si>
    <t xml:space="preserve">GI Reducer 2" -1" </t>
  </si>
  <si>
    <t>1" GI  Double  Tee</t>
  </si>
  <si>
    <t>1" GI  Single   Tee</t>
  </si>
  <si>
    <t xml:space="preserve">Reducer socket 1"-3/4" </t>
  </si>
  <si>
    <t>Nipple GI</t>
  </si>
  <si>
    <t>Branch pipes, 3/4", galvanised (long pipe 300mm threaded on both sides )</t>
  </si>
  <si>
    <t xml:space="preserve">3/4" taps </t>
  </si>
  <si>
    <t>Pit excavation commencing at reduced levels depth not exceeding 1.5m deep.</t>
  </si>
  <si>
    <t>Sub-total for One Kiosk</t>
  </si>
  <si>
    <t>COST SUMMARY</t>
  </si>
  <si>
    <t>No.</t>
  </si>
  <si>
    <t xml:space="preserve">Unit Costs </t>
  </si>
  <si>
    <t>Submersible pump, 15HP, with matching cut-off electrodes, drop cables control panel, all accessories included</t>
  </si>
  <si>
    <t>Provision and installation of 3'' riser main pipe for the borehole with complete fittings</t>
  </si>
  <si>
    <t>Gate valves and control pannel for the pump</t>
  </si>
  <si>
    <t>45KVA Duos Genset, in-line direct injection 3-cylinder diesel engine/ type water cooled of four cycle</t>
  </si>
  <si>
    <t>No</t>
  </si>
  <si>
    <t>TOTAL</t>
  </si>
  <si>
    <t>SUBTOTAL CARRIED TO MAIN SUMMARY</t>
  </si>
  <si>
    <t>Item</t>
  </si>
  <si>
    <t xml:space="preserve">  Description of Work/Items</t>
  </si>
  <si>
    <t xml:space="preserve"> Unit</t>
  </si>
  <si>
    <t>Quantity</t>
  </si>
  <si>
    <t>Rate</t>
  </si>
  <si>
    <t>Amount</t>
  </si>
  <si>
    <t>The cost bid for the Guard house should be a lumpsum to meet the technical description presented below and as presented in Block   of the design drawings, and include all  preparation, construction, finishing components :</t>
  </si>
  <si>
    <t>lumpsum</t>
  </si>
  <si>
    <t>TOTAL  FOR GUARD HOUSE</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</si>
  <si>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</si>
  <si>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BoQ For the Construction of Boundary wall  20X20M</t>
  </si>
  <si>
    <t>SN</t>
  </si>
  <si>
    <t>DESCRIPTIONS</t>
  </si>
  <si>
    <t>QTY</t>
  </si>
  <si>
    <t>UNIT</t>
  </si>
  <si>
    <t>RATE USD</t>
  </si>
  <si>
    <t>AMOUNT USD</t>
  </si>
  <si>
    <t>Boundary wall and Gate</t>
  </si>
  <si>
    <t>A</t>
  </si>
  <si>
    <t>Site clearance and Demolitions</t>
  </si>
  <si>
    <t>Clear site including cutting grubbing up all bushes and remove vegetable top soil and remove all debris from site</t>
  </si>
  <si>
    <r>
      <t>M</t>
    </r>
    <r>
      <rPr>
        <vertAlign val="superscript"/>
        <sz val="11"/>
        <color theme="1"/>
        <rFont val="Calibri"/>
        <family val="2"/>
        <scheme val="minor"/>
      </rPr>
      <t>2</t>
    </r>
  </si>
  <si>
    <t>Excavate for strip foundation 500mm width x depth not exceeding 800mm,  Excavated material should be used filling for plinth.</t>
  </si>
  <si>
    <r>
      <t>M</t>
    </r>
    <r>
      <rPr>
        <vertAlign val="superscript"/>
        <sz val="11"/>
        <color theme="1"/>
        <rFont val="Calibri"/>
        <family val="2"/>
        <scheme val="minor"/>
      </rPr>
      <t>3</t>
    </r>
  </si>
  <si>
    <t>B</t>
  </si>
  <si>
    <t>Sub-structure</t>
  </si>
  <si>
    <t>500mm thk sub-structure walling laid to regular course with 1:4 cement sand mortar.</t>
  </si>
  <si>
    <t>Rc Concrete class 20/20 to 500x200mm Ground Tie beam of 1:2:4 mix with # 4 Y12 and stirrups of 6mm@ 250mm/cc</t>
  </si>
  <si>
    <t>C</t>
  </si>
  <si>
    <t>Super-structure</t>
  </si>
  <si>
    <t>400mm thk rubble walling laid to regular course with 1:4 cement sand mortar</t>
  </si>
  <si>
    <t>400mm wide x 100 mm thick Mortar coping on top of boundary wall with 50mm projection.</t>
  </si>
  <si>
    <t>M</t>
  </si>
  <si>
    <t>Plaster works for internal and external faces of the wall with 1:3 mix  cement sand mortar</t>
  </si>
  <si>
    <t>White washing works for the plastered  works on the wall faces.</t>
  </si>
  <si>
    <t>Provide and install heavy mild steel gate minimum 3.5m wide with provision of support RCC posts at both sides of the gate</t>
  </si>
  <si>
    <t xml:space="preserve">TOTAL COST FOR THE BOUNDARY WALL </t>
  </si>
  <si>
    <t>ITEM</t>
  </si>
  <si>
    <t>SUB TOTAL CARRIED TO MAIN SUMMARY</t>
  </si>
  <si>
    <t>Fencing and guard house</t>
  </si>
  <si>
    <t>Cosntruction of Water Kiosk</t>
  </si>
  <si>
    <r>
      <t>M</t>
    </r>
    <r>
      <rPr>
        <vertAlign val="superscript"/>
        <sz val="11"/>
        <color indexed="8"/>
        <rFont val="Calibri"/>
        <family val="2"/>
        <scheme val="minor"/>
      </rPr>
      <t>2</t>
    </r>
  </si>
  <si>
    <r>
      <t>M</t>
    </r>
    <r>
      <rPr>
        <vertAlign val="superscript"/>
        <sz val="11"/>
        <color indexed="8"/>
        <rFont val="Calibri"/>
        <family val="2"/>
        <scheme val="minor"/>
      </rPr>
      <t>3</t>
    </r>
  </si>
  <si>
    <r>
      <t>Cast 20cm Mass concrete 1:3:6 mix design of the area (</t>
    </r>
    <r>
      <rPr>
        <sz val="11"/>
        <color indexed="8"/>
        <rFont val="Calibri"/>
        <family val="2"/>
        <scheme val="minor"/>
      </rPr>
      <t>1.58x0.2x0.1m</t>
    </r>
    <r>
      <rPr>
        <sz val="11"/>
        <color theme="1"/>
        <rFont val="Calibri"/>
        <family val="2"/>
        <scheme val="minor"/>
      </rPr>
      <t>)</t>
    </r>
  </si>
  <si>
    <r>
      <t>90</t>
    </r>
    <r>
      <rPr>
        <vertAlign val="superscript"/>
        <sz val="11"/>
        <color theme="1"/>
        <rFont val="Calibri"/>
        <family val="2"/>
        <scheme val="minor"/>
      </rPr>
      <t>0</t>
    </r>
    <r>
      <rPr>
        <sz val="11"/>
        <color theme="1"/>
        <rFont val="Calibri"/>
        <family val="2"/>
        <scheme val="minor"/>
      </rPr>
      <t xml:space="preserve"> GI Elbow 1"</t>
    </r>
  </si>
  <si>
    <r>
      <t>Visibilaty bill boar (1.2mx1m) with a 1</t>
    </r>
    <r>
      <rPr>
        <sz val="11"/>
        <color indexed="8"/>
        <rFont val="Calibri"/>
        <family val="2"/>
        <scheme val="minor"/>
      </rPr>
      <t>1/2 GI pipe legs and length of 3m  the GI pipe should fix concrete at the bottom.</t>
    </r>
  </si>
  <si>
    <t>BOQ For Construction works of Toilet and Septic tank</t>
  </si>
  <si>
    <t>Sn.</t>
  </si>
  <si>
    <t xml:space="preserve">Description </t>
  </si>
  <si>
    <t xml:space="preserve">Unit </t>
  </si>
  <si>
    <t xml:space="preserve">Quantity </t>
  </si>
  <si>
    <t>Unit cost</t>
  </si>
  <si>
    <t xml:space="preserve"> Total amount </t>
  </si>
  <si>
    <t>TOILET</t>
  </si>
  <si>
    <t>Substructure works</t>
  </si>
  <si>
    <t>Excavate foundation trenches 40cm wide commencing from g.l and not exceeding 1000mm deep include carting away excavated materials from site.</t>
  </si>
  <si>
    <r>
      <t>M</t>
    </r>
    <r>
      <rPr>
        <vertAlign val="superscript"/>
        <sz val="10"/>
        <rFont val="Arial"/>
        <family val="2"/>
      </rPr>
      <t>3</t>
    </r>
  </si>
  <si>
    <t>Supply crash and compact approved natural stone hardcore, thickness 20cm to make up levels.</t>
  </si>
  <si>
    <t>Foundation walling - 400mm thick natural rubble stone embedded in 1:3 cem/sand mortar projecting  200 mm from g.l</t>
  </si>
  <si>
    <t xml:space="preserve">Superstructure works including floor concrete </t>
  </si>
  <si>
    <t>20cm thick cement  approved sand hollow blocks wall bonded in cement sand ratio 1:3 for super structure walling height 1.2m top finished with 5cm thk precast concrete wall cup.</t>
  </si>
  <si>
    <r>
      <t>M</t>
    </r>
    <r>
      <rPr>
        <vertAlign val="superscript"/>
        <sz val="10"/>
        <rFont val="Arial"/>
        <family val="2"/>
      </rPr>
      <t>2</t>
    </r>
  </si>
  <si>
    <t>V.R.C ( 1:2:4 mix ).Litol/ ring beams 20cm x 20cm depth, each with  4no. Y12 re-bars &amp; Y8 rings @200mm c/c</t>
  </si>
  <si>
    <t>Roof works</t>
  </si>
  <si>
    <t>28g prepainted Iron sheets</t>
  </si>
  <si>
    <t xml:space="preserve">80 x 40 size timber of 3 no.rafters </t>
  </si>
  <si>
    <t>Pc</t>
  </si>
  <si>
    <t>5x5 timber purlins</t>
  </si>
  <si>
    <t xml:space="preserve">Plastering and other finishing works </t>
  </si>
  <si>
    <t xml:space="preserve">External &amp; internal plastering, 25mm thick, cement/ sand mix 1:3, with steel float finish  </t>
  </si>
  <si>
    <t>Apply two coats of white wash and emulsion paint to all internal and external plastered walls</t>
  </si>
  <si>
    <t>50mm thick cement/ sand floor screed , mix ratio 1:3, inclusive of 100mm high skirting</t>
  </si>
  <si>
    <t>Door/Window Fittings</t>
  </si>
  <si>
    <t>Doors:</t>
  </si>
  <si>
    <t>Supply and fix single leaf steel doors withmetal frames complete with all fittings, hinges, locks and keys - door size 2100x1000mm</t>
  </si>
  <si>
    <t>TOTAL Toilet carried to summary</t>
  </si>
  <si>
    <t>B.</t>
  </si>
  <si>
    <t>Septic Tank</t>
  </si>
  <si>
    <t>Excavate pit for septic tank 4m length x 3m width x 2m depth including Cart away excavated materials</t>
  </si>
  <si>
    <t>Cm</t>
  </si>
  <si>
    <t>100mm thick base slab to manholes and septic tank</t>
  </si>
  <si>
    <t>Sm</t>
  </si>
  <si>
    <t>300mm rubble walling to the sides of the pit and manholes embedded in 1:3 cem/sand mortar</t>
  </si>
  <si>
    <t>10mm rendering to sides of wall</t>
  </si>
  <si>
    <t>125mm thick RC reinforced concrete ; size 4000 x 3000mm and with a covers for manhole  (measured separately)</t>
  </si>
  <si>
    <t>600 x 600mm mild steel manhole covers together with frame and finished in rust proof paint</t>
  </si>
  <si>
    <t>Sub-total Septic tank carried to Summary</t>
  </si>
  <si>
    <t>TOTAL COST For Toilet and Septic tank</t>
  </si>
  <si>
    <t>Pos</t>
  </si>
  <si>
    <t>Unit Costs (USD)</t>
  </si>
  <si>
    <t>Total Costs (USD)</t>
  </si>
  <si>
    <t>Foundation</t>
  </si>
  <si>
    <r>
      <t xml:space="preserve">Excavation: </t>
    </r>
    <r>
      <rPr>
        <sz val="10"/>
        <rFont val="Arial"/>
        <family val="2"/>
      </rPr>
      <t xml:space="preserve">
general excavation works for the column's foundations, depth up to 1500mm in all type of soil</t>
    </r>
  </si>
  <si>
    <t>m3</t>
  </si>
  <si>
    <r>
      <t xml:space="preserve">Lean concrete </t>
    </r>
    <r>
      <rPr>
        <sz val="10"/>
        <color indexed="8"/>
        <rFont val="Arial"/>
        <family val="2"/>
      </rPr>
      <t>(2000 x 2000mm, thickness 50mm): 
lean concrete, mix 1:4:8, ready to receive the the column's foundations</t>
    </r>
  </si>
  <si>
    <r>
      <t xml:space="preserve">Foundations </t>
    </r>
    <r>
      <rPr>
        <sz val="10"/>
        <color indexed="8"/>
        <rFont val="Arial"/>
        <family val="2"/>
      </rPr>
      <t>(1400 x 1400mm, thickness 600mm): 
reinforced concrete class 20  (nominal mix 1:2:4) with Y12 at column bases</t>
    </r>
  </si>
  <si>
    <t>Columns and Beams</t>
  </si>
  <si>
    <r>
      <t xml:space="preserve">Columns </t>
    </r>
    <r>
      <rPr>
        <sz val="10"/>
        <rFont val="Arial"/>
        <family val="2"/>
      </rPr>
      <t>(section: 300mmx 300mm):</t>
    </r>
    <r>
      <rPr>
        <b/>
        <sz val="10"/>
        <rFont val="Arial"/>
        <family val="2"/>
      </rPr>
      <t xml:space="preserve">
</t>
    </r>
    <r>
      <rPr>
        <sz val="10"/>
        <rFont val="Arial"/>
        <family val="2"/>
      </rPr>
      <t>reinforced concrete mix 1:2:4, with high yield twisted rebar of Y12 and R6 for stirrups @200mm c/c</t>
    </r>
  </si>
  <si>
    <r>
      <t>Beam</t>
    </r>
    <r>
      <rPr>
        <sz val="10"/>
        <rFont val="Arial"/>
        <family val="2"/>
      </rPr>
      <t xml:space="preserve"> (section 300x450mm), concrete class 20,nominal mix 1:2:4) with Y16 rebar and R8 for beam links</t>
    </r>
  </si>
  <si>
    <t>Storage tank (RC slabs and RC walls)</t>
  </si>
  <si>
    <r>
      <t>Tank slab:</t>
    </r>
    <r>
      <rPr>
        <sz val="11"/>
        <color theme="1"/>
        <rFont val="Calibri"/>
        <family val="2"/>
        <scheme val="minor"/>
      </rPr>
      <t xml:space="preserve"> (3400 x 6400mm, thickness 1500mm):
reinforced concrete class 25 ( nominal mix 1:2:3)  complete with water proofing, 12mm dia high yield square twisted bars for tank base slab </t>
    </r>
  </si>
  <si>
    <r>
      <t xml:space="preserve">Water bar: </t>
    </r>
    <r>
      <rPr>
        <sz val="10"/>
        <rFont val="Arial"/>
        <family val="2"/>
      </rPr>
      <t>200mm water bar</t>
    </r>
  </si>
  <si>
    <t>Lm</t>
  </si>
  <si>
    <r>
      <t>Walls:</t>
    </r>
    <r>
      <rPr>
        <sz val="11"/>
        <color theme="1"/>
        <rFont val="Calibri"/>
        <family val="2"/>
        <scheme val="minor"/>
      </rPr>
      <t xml:space="preserve"> (thickness 12mm and height of 2000mm)
reinforced concrete class 25 ( nominal mix 1:2:3) complete with water proofing; 12mm high yield square twisted bars for tank walls </t>
    </r>
  </si>
  <si>
    <r>
      <t>Cover slab:</t>
    </r>
    <r>
      <rPr>
        <sz val="11"/>
        <color theme="1"/>
        <rFont val="Calibri"/>
        <family val="2"/>
        <scheme val="minor"/>
      </rPr>
      <t xml:space="preserve"> (4400 x 4400mm, thickness 150mm):
reinforced concrete  class 20 (nominal mix 1:2:4), 12mm high yield square twisted bars for tank cover slab </t>
    </r>
  </si>
  <si>
    <t>Inspection manhole and fittings</t>
  </si>
  <si>
    <r>
      <t xml:space="preserve">Inspection manhole </t>
    </r>
    <r>
      <rPr>
        <sz val="10"/>
        <rFont val="Arial"/>
        <family val="2"/>
      </rPr>
      <t xml:space="preserve"> (600mm x 600mm):
Reinforced concrete 50mm thick with BS mesh A142, bent up round iron bars handle and 50x50x3mm, using of Y12 HY Square twisted bars at man hole corners</t>
    </r>
  </si>
  <si>
    <t>unit</t>
  </si>
  <si>
    <t>BS mesh A142 for manhole cover</t>
  </si>
  <si>
    <t>m2</t>
  </si>
  <si>
    <t>50x50x3mm L angle plates</t>
  </si>
  <si>
    <t>lm</t>
  </si>
  <si>
    <r>
      <t xml:space="preserve">Fittings:
</t>
    </r>
    <r>
      <rPr>
        <sz val="10"/>
        <rFont val="Arial"/>
        <family val="2"/>
      </rPr>
      <t>supply and install all fittings for inlet, distribution and trucking outlets and overflow</t>
    </r>
  </si>
  <si>
    <r>
      <t xml:space="preserve">Ladder </t>
    </r>
    <r>
      <rPr>
        <sz val="10"/>
        <rFont val="Arial"/>
        <family val="2"/>
      </rPr>
      <t>(500mm width,13m length):
Supply and install a metallic ladder, including all anchorage points</t>
    </r>
  </si>
  <si>
    <t>Toilet and septic tank</t>
  </si>
  <si>
    <t>New elevated water tank</t>
  </si>
  <si>
    <t>ITEM NO.</t>
  </si>
  <si>
    <t>DESCRIPTION</t>
  </si>
  <si>
    <t xml:space="preserve">UNIT </t>
  </si>
  <si>
    <t>QUANTITY</t>
  </si>
  <si>
    <t>RATE (US$)</t>
  </si>
  <si>
    <t>AMOUNT (US$)</t>
  </si>
  <si>
    <t>SECTION 7: CARETAKERS ROOM</t>
  </si>
  <si>
    <t>ELEMENT NO. 1: SITE PREPARATION</t>
  </si>
  <si>
    <t xml:space="preserve">Clear site of all trees, bushes and shrubs, grab up roots and </t>
  </si>
  <si>
    <t>burn the arisings.</t>
  </si>
  <si>
    <t>SM</t>
  </si>
  <si>
    <t xml:space="preserve">Load, wheel and cart deposit and spread surplus excavated </t>
  </si>
  <si>
    <t xml:space="preserve">material where directed on site at a distance not exceeding  </t>
  </si>
  <si>
    <t>100 meters</t>
  </si>
  <si>
    <t>CARRIED TO COLLECTION AT END OF ELEMENT 1</t>
  </si>
  <si>
    <t>US$</t>
  </si>
  <si>
    <t>ELEMENT NO. 2: SUBSTRUCTURES (PROVISIONAL)</t>
  </si>
  <si>
    <t xml:space="preserve">Excavations including maintaining and supporting sides </t>
  </si>
  <si>
    <t>and keeping free from water, mud and fallen material</t>
  </si>
  <si>
    <t>Topsoil excavation average 200mm deep</t>
  </si>
  <si>
    <t>CM</t>
  </si>
  <si>
    <t xml:space="preserve">Excavate trench for foundation not exceeding 1.50 meters </t>
  </si>
  <si>
    <t>deep, starting from stripped levels</t>
  </si>
  <si>
    <t>Disposal</t>
  </si>
  <si>
    <t xml:space="preserve">Return, fill and ram selected excavated material around </t>
  </si>
  <si>
    <t>foundations</t>
  </si>
  <si>
    <t>D</t>
  </si>
  <si>
    <t>Hardcore or other approved filling, as described</t>
  </si>
  <si>
    <t>E</t>
  </si>
  <si>
    <t xml:space="preserve">300mm thick well compacted hardcore filling blinded with </t>
  </si>
  <si>
    <t xml:space="preserve">25mm thick quarry dust layer to receive surface bed </t>
  </si>
  <si>
    <t xml:space="preserve"> </t>
  </si>
  <si>
    <t>Anti-termite treatment</t>
  </si>
  <si>
    <t>F</t>
  </si>
  <si>
    <t xml:space="preserve">Gladiator or equal and approved chemical anti-termite </t>
  </si>
  <si>
    <t xml:space="preserve">treatment, executed complete by an approved specialist </t>
  </si>
  <si>
    <t>under a ten-year guarantee, to surfaces of hard-core</t>
  </si>
  <si>
    <t>Damp-proof membrane</t>
  </si>
  <si>
    <t>G</t>
  </si>
  <si>
    <t xml:space="preserve">1000 gauge polythene or other equal and approved </t>
  </si>
  <si>
    <t xml:space="preserve">damp-proof membrane, laid over blinded hardcore </t>
  </si>
  <si>
    <t>(m.s) with 300mm side and end laps (measured</t>
  </si>
  <si>
    <t>nett-allow for laps)</t>
  </si>
  <si>
    <t>Plain concrete class 15 in:</t>
  </si>
  <si>
    <t>H</t>
  </si>
  <si>
    <t>50mm blinding under strip footing</t>
  </si>
  <si>
    <t>Reinforced concrete class (20) as described, in:-</t>
  </si>
  <si>
    <t>I</t>
  </si>
  <si>
    <t>Ground beam</t>
  </si>
  <si>
    <t>J</t>
  </si>
  <si>
    <t>K</t>
  </si>
  <si>
    <t xml:space="preserve">200mm thick surface bed laid in bays including all </t>
  </si>
  <si>
    <t>necessary formwork</t>
  </si>
  <si>
    <t>Reinforcement, as described:-[PROVISIONAL]</t>
  </si>
  <si>
    <t>High yield square twisted reinforcement bars to B.S 4461</t>
  </si>
  <si>
    <t>GROUND BEAM</t>
  </si>
  <si>
    <t>10mm bars</t>
  </si>
  <si>
    <t>Kg</t>
  </si>
  <si>
    <t>8mm bars</t>
  </si>
  <si>
    <t>LINTOLS</t>
  </si>
  <si>
    <t xml:space="preserve">Mesh fabric reinforcement to B.S 4483 and setting in </t>
  </si>
  <si>
    <t xml:space="preserve">concrete with 300mm side and end laps </t>
  </si>
  <si>
    <t>(measured nett-allow for laps).</t>
  </si>
  <si>
    <t xml:space="preserve">Fabric ref. A142 weighing 2.22kg/ sq.metre, in surface </t>
  </si>
  <si>
    <t>bed</t>
  </si>
  <si>
    <t>Sawn formwork as described to:-</t>
  </si>
  <si>
    <t>To edge of slab</t>
  </si>
  <si>
    <t>To edge of steps and slabs over 75mm but not exceeding</t>
  </si>
  <si>
    <t>150mm high</t>
  </si>
  <si>
    <t>Sides and soffits of lintols</t>
  </si>
  <si>
    <t>CARRIED TO COLLECTION AT END OF ELEMENT 2</t>
  </si>
  <si>
    <t>ELEMENT NO. 3: WALLING</t>
  </si>
  <si>
    <t>SUBSTRUCTURE WALLING</t>
  </si>
  <si>
    <t xml:space="preserve">Approved compacted rubble stone fill bedded and jointed in </t>
  </si>
  <si>
    <t>cement sand mortar (1:4)</t>
  </si>
  <si>
    <t>400mm thick rubble stone foundation walling</t>
  </si>
  <si>
    <t>SUPERSTRUCTURE WALLING</t>
  </si>
  <si>
    <t xml:space="preserve">200x400mm hollow block walling bedded and jointed in </t>
  </si>
  <si>
    <t>cement and sand (1:4) mortar, reinforcement with and</t>
  </si>
  <si>
    <t xml:space="preserve">including 25mm wide x 20 gauge hoop iron at every </t>
  </si>
  <si>
    <t>alternate course as described in:</t>
  </si>
  <si>
    <t>200mm thick walling Super-structure walling</t>
  </si>
  <si>
    <t>Damp-proof courses, as described, to walls</t>
  </si>
  <si>
    <t>200mm wide</t>
  </si>
  <si>
    <t>LM</t>
  </si>
  <si>
    <t>CARRIED TO COLLECTION AT END OF ELEMENT 3</t>
  </si>
  <si>
    <t>ELEMENT NO. 4: ROOF CONSTRUCTION AND FINISHES</t>
  </si>
  <si>
    <t xml:space="preserve">The following in  sawn cellcured timber roof trusses with nailed </t>
  </si>
  <si>
    <t xml:space="preserve">connections including hoisting and fixing in position </t>
  </si>
  <si>
    <t>not exceeding 5.0 meters above ground floor level</t>
  </si>
  <si>
    <t>100x50mm rafters</t>
  </si>
  <si>
    <t>100x50mm collar</t>
  </si>
  <si>
    <t>100x50mm tie beam</t>
  </si>
  <si>
    <t xml:space="preserve">100x50mm wall plate fixed with and including 200mm </t>
  </si>
  <si>
    <t xml:space="preserve">long 12mm diameter rag bolts cast into beam at 1500mm </t>
  </si>
  <si>
    <t>centres</t>
  </si>
  <si>
    <t xml:space="preserve">Roof sheets as  IT4 profile gauge 28 pre-painted galvanised </t>
  </si>
  <si>
    <t>roofing sheets laid with 95 mm side and 200 mm  end laps</t>
  </si>
  <si>
    <t>hook bolts, PVC washer and tropicalized slip cup</t>
  </si>
  <si>
    <t>25mm soft board ceiling</t>
  </si>
  <si>
    <t>CARRIED TO COLLECTION AT END OF ELEMENT 4</t>
  </si>
  <si>
    <t>ELEMENT NO. 5: FINISHES</t>
  </si>
  <si>
    <t>15 mm cement and sand (1:3) render, finished with</t>
  </si>
  <si>
    <t>woodfloat to:-</t>
  </si>
  <si>
    <t>Concrete or masonry surfaces internally and externally</t>
  </si>
  <si>
    <t>12mm (minimum) two coat lime plaster as described to</t>
  </si>
  <si>
    <t>Concrete or masonry surfaces internally</t>
  </si>
  <si>
    <t>Floor Finishes</t>
  </si>
  <si>
    <t>Cement and sand (1:3) screeds, backings, beds etc</t>
  </si>
  <si>
    <t>40mm bed finished floor screed</t>
  </si>
  <si>
    <t>Painting and decorating</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</si>
  <si>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</si>
  <si>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</si>
  <si>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</si>
  <si>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</si>
  <si>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</si>
  <si>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</si>
  <si>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Soffits of ceiling</t>
  </si>
  <si>
    <t>CARRIED TO COLLECTION AT END OF ELEMENT 5</t>
  </si>
  <si>
    <t>ELEMENT NO. 6: DOORS</t>
  </si>
  <si>
    <t xml:space="preserve">Purpose built steel door complete with heavy gauge </t>
  </si>
  <si>
    <t>mesh on 2" diameter galvanized iron framework.</t>
  </si>
  <si>
    <t xml:space="preserve">framework including cutting handling, hoisting fixing in position </t>
  </si>
  <si>
    <t xml:space="preserve">at all heights with all necessary ironmongery and </t>
  </si>
  <si>
    <t>applying a priming coat of approved steel primer.</t>
  </si>
  <si>
    <t>Single door overall size 900x2100mm high</t>
  </si>
  <si>
    <t>single leaf</t>
  </si>
  <si>
    <t>Allow for PCC vents</t>
  </si>
  <si>
    <t>CARRIED TO COLLECTION AT END OF ELEMENT 6</t>
  </si>
  <si>
    <t>ELEMENT NO. 7: ELECTRICAL INSTALLATION AND SERVICES</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</si>
  <si>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</si>
  <si>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</si>
  <si>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</si>
  <si>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</si>
  <si>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1200mm flourescent tube lighting</t>
  </si>
  <si>
    <t xml:space="preserve">Switches </t>
  </si>
  <si>
    <t>5 Amps 2 gang one way switch</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</si>
  <si>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</si>
  <si>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</si>
  <si>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</si>
  <si>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</si>
  <si>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</si>
  <si>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</si>
  <si>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</si>
  <si>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</si>
  <si>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</si>
  <si>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</si>
  <si>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</si>
  <si>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</si>
  <si>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</si>
  <si>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</si>
  <si>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</si>
  <si>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</si>
  <si>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</si>
  <si>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</si>
  <si>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</si>
  <si>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</si>
  <si>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</si>
  <si>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 xml:space="preserve"> as Crabtree Britmac or equal and approved</t>
  </si>
  <si>
    <t>CARRIED TO COLLECTION AT END OF ELEMENT 7</t>
  </si>
  <si>
    <t>MAIN SUMMARY</t>
  </si>
  <si>
    <t>Ref.</t>
  </si>
  <si>
    <t>TITLE</t>
  </si>
  <si>
    <t>TOTAL  CARRIED TO GRAND SUMMARY</t>
  </si>
  <si>
    <t>Lintols</t>
  </si>
  <si>
    <t>1000X300mm high windows</t>
  </si>
  <si>
    <t>Caretakers room</t>
  </si>
  <si>
    <t xml:space="preserve">Preliminaries </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</si>
  <si>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</si>
  <si>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</si>
  <si>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</si>
  <si>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</si>
  <si>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</si>
  <si>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</si>
  <si>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</si>
  <si>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</si>
  <si>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</si>
  <si>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</si>
  <si>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</si>
  <si>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</si>
  <si>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</si>
  <si>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</si>
  <si>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</si>
  <si>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</si>
  <si>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</si>
  <si>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</si>
  <si>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</si>
  <si>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</si>
  <si>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</si>
  <si>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</si>
  <si>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</si>
  <si>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</si>
  <si>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</si>
  <si>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</si>
  <si>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</si>
  <si>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</si>
  <si>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</si>
  <si>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</si>
  <si>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</si>
  <si>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</si>
  <si>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</si>
  <si>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</si>
  <si>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</si>
  <si>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</si>
  <si>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</si>
  <si>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</si>
  <si>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SECTION NO. 5</t>
  </si>
  <si>
    <t>SECTION NO. 6</t>
  </si>
  <si>
    <t>SECTION NO. 7</t>
  </si>
  <si>
    <t>CARETAKERS ROOM</t>
  </si>
  <si>
    <t>GRAND SUMMARY</t>
  </si>
  <si>
    <t>AMOUNT</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</si>
  <si>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</si>
  <si>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</si>
  <si>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</si>
  <si>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</si>
  <si>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</si>
  <si>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</si>
  <si>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</si>
  <si>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</si>
  <si>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</si>
  <si>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</si>
  <si>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</si>
  <si>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</si>
  <si>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</si>
  <si>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</si>
  <si>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</si>
  <si>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</si>
  <si>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</si>
  <si>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</si>
  <si>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</si>
  <si>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</si>
  <si>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</si>
  <si>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</si>
  <si>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</si>
  <si>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</si>
  <si>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</si>
  <si>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</si>
  <si>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</si>
  <si>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</si>
  <si>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</si>
  <si>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</si>
  <si>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</si>
  <si>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</si>
  <si>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</si>
  <si>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</si>
  <si>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</si>
  <si>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</si>
  <si>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</si>
  <si>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</si>
  <si>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</si>
  <si>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</si>
  <si>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</si>
  <si>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</si>
  <si>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</si>
  <si>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</si>
  <si>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</si>
  <si>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</si>
  <si>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</si>
  <si>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</si>
  <si>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</si>
  <si>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</si>
  <si>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</si>
  <si>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</si>
  <si>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</si>
  <si>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</si>
  <si>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</si>
  <si>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</si>
  <si>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</si>
  <si>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</si>
  <si>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</si>
  <si>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</si>
  <si>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</si>
  <si>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</si>
  <si>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</si>
  <si>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</si>
  <si>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</si>
  <si>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</si>
  <si>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</si>
  <si>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</si>
  <si>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</si>
  <si>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</si>
  <si>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</si>
  <si>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</si>
  <si>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</si>
  <si>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</si>
  <si>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</si>
  <si>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</si>
  <si>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</si>
  <si>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</si>
  <si>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</si>
  <si>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</si>
  <si>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</si>
  <si>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</si>
  <si>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</si>
  <si>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</si>
  <si>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</si>
  <si>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</si>
  <si>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</si>
  <si>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</si>
  <si>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</si>
  <si>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</si>
  <si>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</si>
  <si>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</si>
  <si>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</si>
  <si>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</si>
  <si>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</si>
  <si>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</si>
  <si>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</si>
  <si>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</si>
  <si>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</si>
  <si>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</si>
  <si>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</si>
  <si>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</si>
  <si>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</si>
  <si>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</si>
  <si>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</si>
  <si>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</si>
  <si>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</si>
  <si>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</si>
  <si>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</si>
  <si>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</si>
  <si>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</si>
  <si>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</si>
  <si>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</si>
  <si>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</si>
  <si>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</si>
  <si>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</si>
  <si>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</si>
  <si>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</si>
  <si>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</si>
  <si>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</si>
  <si>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</si>
  <si>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</si>
  <si>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</si>
  <si>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</si>
  <si>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</si>
  <si>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</si>
  <si>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</si>
  <si>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</si>
  <si>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</si>
  <si>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</si>
  <si>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</si>
  <si>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</si>
  <si>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</si>
  <si>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</si>
  <si>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</si>
  <si>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</si>
  <si>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</si>
  <si>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</si>
  <si>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</si>
  <si>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</si>
  <si>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</si>
  <si>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</si>
  <si>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</si>
  <si>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</si>
  <si>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</si>
  <si>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</si>
  <si>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</si>
  <si>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</si>
  <si>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</si>
  <si>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</si>
  <si>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</si>
  <si>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</si>
  <si>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</si>
  <si>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</si>
  <si>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</si>
  <si>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</si>
  <si>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</si>
  <si>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</si>
  <si>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</si>
  <si>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</si>
  <si>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</si>
  <si>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</si>
  <si>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</si>
  <si>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</si>
  <si>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</si>
  <si>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</si>
  <si>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</si>
  <si>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</si>
  <si>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</si>
  <si>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</si>
  <si>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</si>
  <si>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</si>
  <si>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</si>
  <si>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</si>
  <si>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</si>
  <si>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</si>
  <si>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</si>
  <si>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</si>
  <si>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</si>
  <si>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</si>
  <si>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</si>
  <si>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</si>
  <si>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</si>
  <si>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</si>
  <si>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</si>
  <si>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</si>
  <si>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</si>
  <si>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</si>
  <si>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</si>
  <si>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</si>
  <si>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</si>
  <si>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</si>
  <si>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</si>
  <si>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</si>
  <si>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</si>
  <si>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</si>
  <si>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</si>
  <si>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</si>
  <si>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</si>
  <si>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</si>
  <si>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</si>
  <si>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</si>
  <si>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</si>
  <si>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</si>
  <si>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</si>
  <si>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</si>
  <si>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</si>
  <si>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</si>
  <si>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</si>
  <si>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</si>
  <si>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</si>
  <si>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</si>
  <si>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</si>
  <si>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</si>
  <si>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</si>
  <si>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</si>
  <si>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</si>
  <si>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</si>
  <si>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</si>
  <si>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</si>
  <si>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</si>
  <si>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</si>
  <si>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</si>
  <si>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</si>
  <si>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</si>
  <si>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</si>
  <si>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</si>
  <si>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</si>
  <si>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</si>
  <si>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</si>
  <si>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</si>
  <si>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</si>
  <si>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</si>
  <si>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</si>
  <si>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</si>
  <si>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</si>
  <si>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</si>
  <si>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</si>
  <si>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</si>
  <si>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</si>
  <si>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</si>
  <si>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</si>
  <si>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</si>
  <si>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</si>
  <si>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</si>
  <si>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</si>
  <si>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</si>
  <si>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</si>
  <si>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</si>
  <si>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</si>
  <si>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</si>
  <si>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</si>
  <si>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</si>
  <si>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</si>
  <si>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</si>
  <si>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</si>
  <si>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</si>
  <si>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</si>
  <si>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</si>
  <si>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</si>
  <si>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</si>
  <si>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</si>
  <si>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</si>
  <si>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</si>
  <si>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</si>
  <si>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</si>
  <si>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</si>
  <si>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</si>
  <si>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</si>
  <si>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</si>
  <si>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</si>
  <si>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</si>
  <si>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</si>
  <si>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</si>
  <si>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</si>
  <si>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</si>
  <si>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</si>
  <si>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</si>
  <si>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</si>
  <si>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</si>
  <si>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</si>
  <si>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</si>
  <si>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</si>
  <si>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</si>
  <si>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</si>
  <si>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</si>
  <si>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</si>
  <si>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</si>
  <si>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NEW ELEVATED WATER TANK</t>
  </si>
  <si>
    <t>TOILET &amp; SEPTIC TANK</t>
  </si>
  <si>
    <t>FENCING AND GUARD HOUSE</t>
  </si>
  <si>
    <t xml:space="preserve">PROPOSED BAIDOA BOREHOLE </t>
  </si>
  <si>
    <t>PROPOSED BAIDOA BOREHOLE</t>
  </si>
  <si>
    <r>
      <t xml:space="preserve">The site is located </t>
    </r>
    <r>
      <rPr>
        <b/>
        <sz val="11"/>
        <rFont val="Tahoma"/>
        <family val="2"/>
      </rPr>
      <t>in Baidoa, South-West State of Somalia</t>
    </r>
  </si>
  <si>
    <t>PUMP INSTALLATIONS</t>
  </si>
  <si>
    <t xml:space="preserve">  PROPOSED BAIDOA BOREHOLE</t>
  </si>
  <si>
    <r>
      <t>m</t>
    </r>
    <r>
      <rPr>
        <vertAlign val="superscript"/>
        <sz val="10"/>
        <color indexed="8"/>
        <rFont val="Calibri"/>
        <family val="2"/>
        <scheme val="minor"/>
      </rPr>
      <t>3</t>
    </r>
  </si>
  <si>
    <t>RATE</t>
  </si>
  <si>
    <t>Sum</t>
  </si>
  <si>
    <t xml:space="preserve">A </t>
  </si>
  <si>
    <t>MOBILIZATION AND SHIFTING</t>
  </si>
  <si>
    <t>A1</t>
  </si>
  <si>
    <t>Mobilization and Demobilization of all Plant, Materials, Equipment and Personnel</t>
  </si>
  <si>
    <t>DRILLING AND SAMPLING</t>
  </si>
  <si>
    <t>B1</t>
  </si>
  <si>
    <t>Drilling at 400 mmØ</t>
  </si>
  <si>
    <t>B2</t>
  </si>
  <si>
    <t>Drilling at 311.15mmØ-Diameter</t>
  </si>
  <si>
    <t>B3</t>
  </si>
  <si>
    <t xml:space="preserve">Water supply for mud drilling </t>
  </si>
  <si>
    <t>B4</t>
  </si>
  <si>
    <t>Sampling and Storing Drill-Cuttings sampled at 2 m-intervals</t>
  </si>
  <si>
    <t>SUPPLY &amp; STORAGE OF MATERIALS</t>
  </si>
  <si>
    <t>C1</t>
  </si>
  <si>
    <t>Supply of Water for Drilling/Development and Drilling Site of the borehole</t>
  </si>
  <si>
    <t>C2</t>
  </si>
  <si>
    <t>Plain Casing, uPVC, 8’’ Ø-OD, Minimum 9 mm-Wall Thickness</t>
  </si>
  <si>
    <t>C3</t>
  </si>
  <si>
    <t xml:space="preserve">Screen Casing, uPVC, 8’’Ø-OD, Minimum 9 mm-Wall Thickness </t>
  </si>
  <si>
    <t>C4</t>
  </si>
  <si>
    <t>8’’Ø Centralizers</t>
  </si>
  <si>
    <t>C5</t>
  </si>
  <si>
    <t>Bottom Caps</t>
  </si>
  <si>
    <t>C6</t>
  </si>
  <si>
    <t>Gravel Pack</t>
  </si>
  <si>
    <r>
      <t>M</t>
    </r>
    <r>
      <rPr>
        <vertAlign val="superscript"/>
        <sz val="11"/>
        <color rgb="FF000000"/>
        <rFont val="Arial"/>
        <family val="2"/>
      </rPr>
      <t>3</t>
    </r>
  </si>
  <si>
    <t>C7</t>
  </si>
  <si>
    <t>Inert Backfill</t>
  </si>
  <si>
    <t>C8</t>
  </si>
  <si>
    <t>Grouting Materials for Sanitary Seal</t>
  </si>
  <si>
    <t>HANDLING AND INSTALLATION</t>
  </si>
  <si>
    <t>D1</t>
  </si>
  <si>
    <t>Surface Plain Casing of Mild Steel, 5 mm Wall-Thickness, 375-mmØ-ID</t>
  </si>
  <si>
    <t>D2</t>
  </si>
  <si>
    <t>Plain and Screen Casings, uPVC, 203mm Ø-OD, Minimum 9 mm-Wall Thickness Including Centralizers and Bottom Cap</t>
  </si>
  <si>
    <t>D3</t>
  </si>
  <si>
    <t>D4</t>
  </si>
  <si>
    <t>D5</t>
  </si>
  <si>
    <t>BOREHOLE DEVELOPMENT AND TEST PUMPING</t>
  </si>
  <si>
    <t>E1</t>
  </si>
  <si>
    <t>Well Development by Airlifting (average 6 hours )</t>
  </si>
  <si>
    <t>E2</t>
  </si>
  <si>
    <t>Calibration Test (average 2 hours )</t>
  </si>
  <si>
    <t>E3</t>
  </si>
  <si>
    <t>Step Drawdown Test (5 hours)</t>
  </si>
  <si>
    <t>E4</t>
  </si>
  <si>
    <t xml:space="preserve">Constant Discharge Test (24hrs) </t>
  </si>
  <si>
    <t>E5</t>
  </si>
  <si>
    <t>Recovery (12 hours)</t>
  </si>
  <si>
    <t>E6</t>
  </si>
  <si>
    <t>Well disinfection / chrolination</t>
  </si>
  <si>
    <t>E7</t>
  </si>
  <si>
    <t>Well Head and capping</t>
  </si>
  <si>
    <t>E8</t>
  </si>
  <si>
    <t>Water Quality testing/analysis</t>
  </si>
  <si>
    <t>E9</t>
  </si>
  <si>
    <t>Borehole Completion Report</t>
  </si>
  <si>
    <t xml:space="preserve">STANDBY TIME </t>
  </si>
  <si>
    <t>Hr</t>
  </si>
  <si>
    <t>Elevated Water Tank 40m3 (8m high)</t>
  </si>
  <si>
    <t xml:space="preserve">Construction of 1 No. water kiosk </t>
  </si>
  <si>
    <t>Pump and piping systems</t>
  </si>
  <si>
    <t>Borehole drilling</t>
  </si>
  <si>
    <t>BOREHOLE DRILLING</t>
  </si>
  <si>
    <t>WATER KIOSK</t>
  </si>
  <si>
    <t>SECTION NO. 8</t>
  </si>
  <si>
    <t xml:space="preserve">TOTAL </t>
  </si>
  <si>
    <t>GRAND TOTAL</t>
  </si>
  <si>
    <t>Generator room</t>
  </si>
  <si>
    <t>TOTAL  for Generator room</t>
  </si>
  <si>
    <t>The cost bid for the generator room should be a lumpsum to meet the technical description presented below and as presented in Block   of the design drawings, and include all  preparation, construction, finishing components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</si>
</sst>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 "/>
    <numFmt numFmtId="166" formatCode="_(* #,##0_);_(* \(#,##0\);_(* &quot;-&quot;??_);_(@_)"/>
    <numFmt numFmtId="167" formatCode="_-* #,##0.00_-;\-* #,##0.00_-;_-* &quot;-&quot;??_-;_-@_-"/>
    <numFmt numFmtId="168" formatCode="&quot;$&quot;#,##0.00"/>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theme="1"/>
      <name val="Arial"/>
      <family val="2"/>
    </font>
    <font>
      <sz val="12"/>
      <color theme="1"/>
      <name val="Calibri"/>
      <family val="2"/>
      <scheme val="minor"/>
    </font>
    <font>
      <b/>
      <sz val="12"/>
      <color theme="1"/>
      <name val="Calibri"/>
      <family val="2"/>
      <scheme val="minor"/>
    </font>
    <font>
      <b/>
      <sz val="12"/>
      <name val="Calibri"/>
      <family val="2"/>
      <scheme val="minor"/>
    </font>
    <font>
      <sz val="12"/>
      <name val="Gill Sans MT"/>
      <family val="2"/>
    </font>
    <font>
      <b/>
      <sz val="10"/>
      <name val="Arial"/>
      <family val="2"/>
    </font>
    <font>
      <sz val="10"/>
      <name val="Gill Sans MT"/>
      <family val="2"/>
    </font>
    <font>
      <sz val="11"/>
      <name val="Gill Sans MT"/>
      <family val="2"/>
    </font>
    <font>
      <b/>
      <sz val="12"/>
      <name val="Gill Sans MT"/>
      <family val="2"/>
    </font>
    <font>
      <b/>
      <sz val="11"/>
      <name val="Calibri"/>
      <family val="2"/>
      <scheme val="minor"/>
    </font>
    <font>
      <sz val="12"/>
      <name val="Calibri"/>
      <family val="2"/>
      <scheme val="minor"/>
    </font>
    <font>
      <b/>
      <sz val="11"/>
      <name val="Gill Sans MT"/>
      <family val="2"/>
    </font>
    <font>
      <sz val="11"/>
      <name val="Arial"/>
      <family val="2"/>
    </font>
    <font>
      <b/>
      <u/>
      <sz val="11"/>
      <color theme="1"/>
      <name val="Calibri"/>
      <family val="2"/>
      <scheme val="minor"/>
    </font>
    <font>
      <vertAlign val="superscript"/>
      <sz val="11"/>
      <color theme="1"/>
      <name val="Calibri"/>
      <family val="2"/>
      <scheme val="minor"/>
    </font>
    <font>
      <sz val="11"/>
      <color theme="1"/>
      <name val="Arial"/>
      <family val="2"/>
    </font>
    <font>
      <sz val="11"/>
      <color theme="1"/>
      <name val="Calibri"/>
      <family val="2"/>
      <scheme val="minor"/>
    </font>
    <font>
      <b/>
      <sz val="12"/>
      <color theme="1"/>
      <name val="Calibri"/>
      <family val="2"/>
      <scheme val="minor"/>
    </font>
    <font>
      <b/>
      <sz val="11"/>
      <color theme="1"/>
      <name val="Arial"/>
      <family val="2"/>
    </font>
    <font>
      <b/>
      <sz val="11"/>
      <color theme="0"/>
      <name val="Calibri"/>
      <family val="2"/>
      <scheme val="minor"/>
    </font>
    <font>
      <b/>
      <sz val="11"/>
      <color theme="1"/>
      <name val="Calibri"/>
      <family val="2"/>
      <scheme val="minor"/>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0"/>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b/>
      <sz val="12"/>
      <name val="Arial"/>
      <family val="2"/>
    </font>
    <font>
      <b/>
      <sz val="10"/>
      <color indexed="8"/>
      <name val="Arial"/>
      <family val="2"/>
    </font>
    <font>
      <sz val="10"/>
      <color indexed="8"/>
      <name val="Arial"/>
      <family val="2"/>
    </font>
    <font>
      <b/>
      <sz val="16"/>
      <name val="Arial"/>
      <family val="2"/>
    </font>
    <font>
      <sz val="16"/>
      <name val="Arial"/>
      <family val="2"/>
    </font>
    <font>
      <b/>
      <sz val="12"/>
      <name val="Tahoma"/>
      <family val="2"/>
    </font>
    <font>
      <sz val="11"/>
      <name val="Tahoma"/>
      <family val="2"/>
    </font>
    <font>
      <b/>
      <sz val="11"/>
      <name val="Tahoma"/>
      <family val="2"/>
    </font>
    <font>
      <b/>
      <sz val="11"/>
      <color rgb="FFFF0000"/>
      <name val="Tahoma"/>
      <family val="2"/>
    </font>
    <font>
      <b/>
      <u/>
      <sz val="11"/>
      <name val="Tahoma"/>
      <family val="2"/>
    </font>
    <font>
      <i/>
      <sz val="11"/>
      <name val="Tahoma"/>
      <family val="2"/>
    </font>
    <font>
      <u/>
      <sz val="11"/>
      <name val="Tahoma"/>
      <family val="2"/>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2"/>
      <name val="Calibri"/>
      <family val="2"/>
      <scheme val="minor"/>
    </font>
    <font>
      <u/>
      <sz val="12"/>
      <name val="Calibri"/>
      <family val="2"/>
      <scheme val="minor"/>
    </font>
    <font>
      <i/>
      <u/>
      <sz val="12"/>
      <name val="Calibri"/>
      <family val="2"/>
      <scheme val="minor"/>
    </font>
    <font>
      <vertAlign val="superscript"/>
      <sz val="10"/>
      <color indexed="8"/>
      <name val="Calibri"/>
      <family val="2"/>
      <scheme val="minor"/>
    </font>
    <font>
      <i/>
      <sz val="12"/>
      <name val="Calibri"/>
      <family val="2"/>
      <scheme val="minor"/>
    </font>
    <font>
      <sz val="11"/>
      <name val="Calibri"/>
      <family val="2"/>
      <scheme val="minor"/>
    </font>
    <font>
      <sz val="10"/>
      <color theme="1"/>
      <name val="Times New Roman"/>
      <family val="1"/>
    </font>
    <font>
      <b/>
      <sz val="11"/>
      <color rgb="FF000000"/>
      <name val="Arial"/>
      <family val="2"/>
    </font>
    <font>
      <sz val="10"/>
      <color rgb="FF000000"/>
      <name val="Times New Roman"/>
      <family val="1"/>
    </font>
    <font>
      <sz val="12"/>
      <color theme="1"/>
      <name val="Times New Roman"/>
      <family val="1"/>
    </font>
    <font>
      <sz val="11"/>
      <color rgb="FF000000"/>
      <name val="Arial"/>
      <family val="2"/>
    </font>
    <font>
      <sz val="10"/>
      <color rgb="FF3366FF"/>
      <name val="Times New Roman"/>
      <family val="1"/>
    </font>
    <font>
      <vertAlign val="superscript"/>
      <sz val="11"/>
      <color rgb="FF000000"/>
      <name val="Arial"/>
      <family val="2"/>
    </font>
    <font>
      <b/>
      <sz val="12"/>
      <color theme="1"/>
      <name val="Times New Roman"/>
      <family val="1"/>
    </font>
    <font>
      <b/>
      <sz val="11"/>
      <color rgb="FF000000"/>
      <name val="Times New Roman"/>
      <family val="1"/>
    </font>
    <font>
      <b/>
      <sz val="12"/>
      <color rgb="FF000000"/>
      <name val="Times New Roman"/>
      <family val="1"/>
    </font>
    <font>
      <b/>
      <sz val="12"/>
      <name val="Times New Roman"/>
      <family val="1"/>
    </font>
    <font>
      <sz val="12"/>
      <name val="Times New Roman"/>
      <family val="1"/>
    </font>
    <font>
      <sz val="12"/>
      <name val="Arial"/>
      <family val="2"/>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0080A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0070C0"/>
        <bgColor indexed="64"/>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3" fillId="0" borderId="0" applyFont="0" applyFill="0" applyBorder="0" applyAlignment="0" applyProtection="0"/>
    <xf numFmtId="44" fontId="1" fillId="0" borderId="0" applyFont="0" applyFill="0" applyBorder="0" applyAlignment="0" applyProtection="0"/>
  </cellStyleXfs>
  <cellXfs count="524">
    <xf numFmtId="0" fontId="0" fillId="0" borderId="0" xfId="0"/>
    <xf numFmtId="0" fontId="0" fillId="0" borderId="8" xfId="0" applyBorder="1"/>
    <xf numFmtId="0" fontId="0" fillId="0" borderId="8" xfId="0" applyBorder="1" applyAlignment="1">
      <alignment vertical="top" wrapText="1"/>
    </xf>
    <xf numFmtId="0" fontId="7" fillId="3" borderId="4" xfId="5" applyFont="1" applyFill="1" applyBorder="1" applyAlignment="1" applyProtection="1">
      <alignment vertical="center" wrapText="1"/>
    </xf>
    <xf numFmtId="0" fontId="7" fillId="3" borderId="8" xfId="5" applyFont="1" applyFill="1" applyBorder="1" applyAlignment="1" applyProtection="1">
      <alignment horizontal="left" vertical="center" wrapText="1"/>
    </xf>
    <xf numFmtId="43" fontId="7" fillId="3" borderId="8" xfId="6" applyNumberFormat="1" applyFont="1" applyFill="1" applyBorder="1" applyAlignment="1" applyProtection="1">
      <alignment horizontal="center" vertical="center" wrapText="1"/>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wrapText="1"/>
    </xf>
    <xf numFmtId="165" fontId="8" fillId="2" borderId="8" xfId="0" applyNumberFormat="1" applyFont="1" applyFill="1" applyBorder="1" applyAlignment="1">
      <alignment horizontal="right" vertical="center"/>
    </xf>
    <xf numFmtId="0" fontId="0" fillId="0" borderId="0" xfId="0" applyBorder="1"/>
    <xf numFmtId="0" fontId="0" fillId="0" borderId="8" xfId="0" applyBorder="1" applyAlignment="1">
      <alignment horizontal="center"/>
    </xf>
    <xf numFmtId="0" fontId="0" fillId="0" borderId="8" xfId="0" applyBorder="1" applyAlignment="1">
      <alignment horizontal="center" vertical="center"/>
    </xf>
    <xf numFmtId="0" fontId="12" fillId="2" borderId="8" xfId="0" applyFont="1" applyFill="1" applyBorder="1" applyAlignment="1">
      <alignment vertical="center" wrapText="1"/>
    </xf>
    <xf numFmtId="164" fontId="12" fillId="2" borderId="8" xfId="0" applyNumberFormat="1" applyFont="1" applyFill="1" applyBorder="1" applyAlignment="1">
      <alignment horizontal="right" vertical="center" wrapText="1"/>
    </xf>
    <xf numFmtId="43" fontId="12" fillId="2" borderId="8" xfId="1" applyFont="1" applyFill="1" applyBorder="1" applyAlignment="1">
      <alignment vertical="center"/>
    </xf>
    <xf numFmtId="0" fontId="12" fillId="2" borderId="8" xfId="0" applyNumberFormat="1" applyFont="1" applyFill="1" applyBorder="1" applyAlignment="1" applyProtection="1">
      <alignment horizontal="right" vertical="top" wrapText="1"/>
    </xf>
    <xf numFmtId="0" fontId="6" fillId="0" borderId="8" xfId="0" applyFont="1" applyBorder="1" applyAlignment="1">
      <alignment horizontal="right"/>
    </xf>
    <xf numFmtId="0" fontId="6" fillId="0" borderId="8" xfId="0" applyFont="1" applyBorder="1"/>
    <xf numFmtId="0" fontId="0" fillId="0" borderId="21" xfId="0" applyBorder="1"/>
    <xf numFmtId="0" fontId="5" fillId="0" borderId="12" xfId="0" applyFont="1" applyBorder="1" applyAlignment="1">
      <alignment wrapText="1"/>
    </xf>
    <xf numFmtId="0" fontId="0" fillId="0" borderId="22" xfId="0" applyBorder="1"/>
    <xf numFmtId="0" fontId="15" fillId="6" borderId="23" xfId="4" applyFont="1" applyFill="1" applyBorder="1" applyAlignment="1">
      <alignment horizontal="center" vertical="center"/>
    </xf>
    <xf numFmtId="0" fontId="15" fillId="6" borderId="8" xfId="4" applyFont="1" applyFill="1" applyBorder="1" applyAlignment="1">
      <alignment horizontal="center" vertical="center"/>
    </xf>
    <xf numFmtId="0" fontId="15" fillId="6" borderId="8" xfId="4" applyNumberFormat="1" applyFont="1" applyFill="1" applyBorder="1" applyAlignment="1">
      <alignment horizontal="center" vertical="center" wrapText="1"/>
    </xf>
    <xf numFmtId="0" fontId="15" fillId="6" borderId="8" xfId="4" applyFont="1" applyFill="1" applyBorder="1" applyAlignment="1">
      <alignment horizontal="center" vertical="center" wrapText="1"/>
    </xf>
    <xf numFmtId="0" fontId="15" fillId="6" borderId="19" xfId="4" applyFont="1" applyFill="1" applyBorder="1" applyAlignment="1">
      <alignment horizontal="center" vertical="center"/>
    </xf>
    <xf numFmtId="0" fontId="11" fillId="0" borderId="8" xfId="4" applyFont="1" applyFill="1" applyBorder="1" applyAlignment="1">
      <alignment horizontal="left" vertical="top"/>
    </xf>
    <xf numFmtId="0" fontId="15" fillId="0" borderId="8" xfId="4" applyFont="1" applyFill="1" applyBorder="1" applyAlignment="1">
      <alignment horizontal="left" vertical="top" wrapText="1"/>
    </xf>
    <xf numFmtId="1" fontId="11" fillId="0" borderId="8" xfId="4" applyNumberFormat="1" applyFont="1" applyFill="1" applyBorder="1" applyAlignment="1">
      <alignment horizontal="center" vertical="top"/>
    </xf>
    <xf numFmtId="0" fontId="10" fillId="0" borderId="8" xfId="0" applyFont="1" applyBorder="1"/>
    <xf numFmtId="0" fontId="11" fillId="0" borderId="8" xfId="4" applyFont="1" applyFill="1" applyBorder="1" applyAlignment="1">
      <alignment horizontal="center" vertical="center"/>
    </xf>
    <xf numFmtId="0" fontId="11" fillId="0" borderId="8" xfId="4" applyFont="1" applyFill="1" applyBorder="1" applyAlignment="1">
      <alignment horizontal="left" vertical="top" wrapText="1"/>
    </xf>
    <xf numFmtId="1" fontId="11" fillId="0" borderId="8" xfId="4" applyNumberFormat="1" applyFont="1" applyFill="1" applyBorder="1" applyAlignment="1">
      <alignment horizontal="center" vertical="center"/>
    </xf>
    <xf numFmtId="0" fontId="10" fillId="0" borderId="8" xfId="0" applyFont="1" applyBorder="1" applyAlignment="1">
      <alignment horizontal="center" vertical="center"/>
    </xf>
    <xf numFmtId="0" fontId="16" fillId="0" borderId="8" xfId="4" applyFont="1" applyFill="1" applyBorder="1" applyAlignment="1">
      <alignment horizontal="left" vertical="top"/>
    </xf>
    <xf numFmtId="1" fontId="16" fillId="0" borderId="8" xfId="4" applyNumberFormat="1" applyFont="1" applyFill="1" applyBorder="1" applyAlignment="1">
      <alignment horizontal="center" vertical="top"/>
    </xf>
    <xf numFmtId="0" fontId="16" fillId="0" borderId="8" xfId="4" applyFont="1" applyFill="1" applyBorder="1" applyAlignment="1">
      <alignment vertical="top" wrapText="1"/>
    </xf>
    <xf numFmtId="0" fontId="3" fillId="0" borderId="24" xfId="0" applyFont="1" applyBorder="1"/>
    <xf numFmtId="43" fontId="9" fillId="2" borderId="20" xfId="1" applyFont="1" applyFill="1" applyBorder="1"/>
    <xf numFmtId="0" fontId="2" fillId="0" borderId="30" xfId="0" applyFont="1" applyBorder="1" applyAlignment="1">
      <alignment horizontal="center" vertical="center"/>
    </xf>
    <xf numFmtId="0" fontId="17" fillId="0" borderId="30" xfId="0" applyFont="1" applyBorder="1" applyAlignment="1">
      <alignment vertical="top"/>
    </xf>
    <xf numFmtId="0" fontId="2" fillId="0" borderId="30" xfId="0" applyFont="1" applyBorder="1" applyAlignment="1">
      <alignment vertical="center"/>
    </xf>
    <xf numFmtId="0" fontId="2" fillId="0" borderId="30" xfId="0" applyFont="1" applyBorder="1" applyAlignment="1">
      <alignment horizontal="center" wrapText="1"/>
    </xf>
    <xf numFmtId="43" fontId="2" fillId="0" borderId="30" xfId="1" applyFont="1" applyBorder="1" applyAlignment="1">
      <alignment wrapText="1"/>
    </xf>
    <xf numFmtId="0" fontId="2" fillId="0" borderId="30" xfId="0" applyFont="1" applyBorder="1" applyAlignment="1">
      <alignment horizontal="center" vertical="top"/>
    </xf>
    <xf numFmtId="0" fontId="2" fillId="0" borderId="30" xfId="0" applyFont="1" applyBorder="1" applyAlignment="1">
      <alignment vertical="top"/>
    </xf>
    <xf numFmtId="0" fontId="0" fillId="0" borderId="8" xfId="0" applyFont="1" applyBorder="1" applyAlignment="1">
      <alignment horizontal="center" vertical="top"/>
    </xf>
    <xf numFmtId="43" fontId="0" fillId="0" borderId="8" xfId="1" applyFont="1" applyBorder="1"/>
    <xf numFmtId="0" fontId="2" fillId="0" borderId="8" xfId="0" applyFont="1" applyBorder="1" applyAlignment="1">
      <alignment horizontal="center" vertical="top"/>
    </xf>
    <xf numFmtId="0" fontId="2" fillId="0" borderId="8" xfId="0" applyFont="1" applyBorder="1" applyAlignment="1">
      <alignment vertical="top" wrapText="1"/>
    </xf>
    <xf numFmtId="0" fontId="2" fillId="2" borderId="8" xfId="0" applyFont="1" applyFill="1" applyBorder="1" applyAlignment="1">
      <alignment horizontal="center"/>
    </xf>
    <xf numFmtId="0" fontId="2" fillId="2" borderId="10" xfId="0" applyFont="1" applyFill="1" applyBorder="1"/>
    <xf numFmtId="0" fontId="2" fillId="2" borderId="10" xfId="0" applyFont="1" applyFill="1" applyBorder="1" applyAlignment="1">
      <alignment horizontal="center"/>
    </xf>
    <xf numFmtId="43" fontId="2" fillId="2" borderId="8" xfId="1" applyFont="1" applyFill="1" applyBorder="1"/>
    <xf numFmtId="0" fontId="14" fillId="2" borderId="8" xfId="0" applyFont="1" applyFill="1" applyBorder="1" applyAlignment="1">
      <alignment horizontal="center" vertical="center" wrapText="1"/>
    </xf>
    <xf numFmtId="43" fontId="5" fillId="0" borderId="8" xfId="1" applyFont="1" applyBorder="1" applyAlignment="1">
      <alignment horizontal="center" vertical="center"/>
    </xf>
    <xf numFmtId="164" fontId="14" fillId="2" borderId="8" xfId="0" applyNumberFormat="1" applyFont="1" applyFill="1" applyBorder="1" applyAlignment="1">
      <alignment horizontal="center" vertical="center" wrapText="1"/>
    </xf>
    <xf numFmtId="2" fontId="5" fillId="0" borderId="8" xfId="0" applyNumberFormat="1" applyFont="1" applyBorder="1" applyAlignment="1">
      <alignment horizontal="center" vertical="center"/>
    </xf>
    <xf numFmtId="43" fontId="14" fillId="2" borderId="8" xfId="1" applyFont="1" applyFill="1" applyBorder="1" applyAlignment="1">
      <alignment horizontal="center" vertical="center"/>
    </xf>
    <xf numFmtId="0" fontId="6" fillId="0" borderId="8" xfId="0" applyFont="1" applyFill="1" applyBorder="1" applyAlignment="1">
      <alignment horizontal="right" vertical="top" wrapText="1"/>
    </xf>
    <xf numFmtId="43" fontId="2" fillId="0" borderId="8" xfId="0" applyNumberFormat="1" applyFont="1" applyBorder="1" applyAlignment="1">
      <alignment horizontal="center"/>
    </xf>
    <xf numFmtId="0" fontId="2" fillId="2" borderId="10" xfId="0" applyFont="1" applyFill="1" applyBorder="1" applyAlignment="1">
      <alignment horizontal="right" vertical="top"/>
    </xf>
    <xf numFmtId="0" fontId="20" fillId="0" borderId="0" xfId="0" applyFont="1"/>
    <xf numFmtId="0" fontId="20" fillId="0" borderId="0" xfId="0" applyFont="1" applyAlignment="1">
      <alignment vertical="top"/>
    </xf>
    <xf numFmtId="0" fontId="21" fillId="0" borderId="0" xfId="0" applyFont="1" applyBorder="1" applyAlignment="1">
      <alignment vertical="center" wrapText="1"/>
    </xf>
    <xf numFmtId="0" fontId="20" fillId="0" borderId="0" xfId="0" applyFont="1" applyBorder="1" applyAlignment="1"/>
    <xf numFmtId="0" fontId="20" fillId="2" borderId="0" xfId="0" applyFont="1" applyFill="1" applyAlignment="1"/>
    <xf numFmtId="0" fontId="20" fillId="2" borderId="0" xfId="0" applyFont="1" applyFill="1"/>
    <xf numFmtId="0" fontId="22" fillId="2" borderId="11" xfId="0" applyFont="1" applyFill="1" applyBorder="1" applyAlignment="1">
      <alignment horizontal="left"/>
    </xf>
    <xf numFmtId="0" fontId="22" fillId="2" borderId="12" xfId="0" applyFont="1" applyFill="1" applyBorder="1" applyAlignment="1">
      <alignment horizontal="left" vertical="top"/>
    </xf>
    <xf numFmtId="0" fontId="22" fillId="2" borderId="12" xfId="0" applyFont="1" applyFill="1" applyBorder="1" applyAlignment="1">
      <alignment horizontal="left"/>
    </xf>
    <xf numFmtId="0" fontId="22" fillId="2" borderId="12" xfId="0" applyFont="1" applyFill="1" applyBorder="1" applyAlignment="1">
      <alignment horizontal="center"/>
    </xf>
    <xf numFmtId="3" fontId="22" fillId="2" borderId="12" xfId="0" applyNumberFormat="1" applyFont="1" applyFill="1" applyBorder="1" applyAlignment="1">
      <alignment horizontal="left"/>
    </xf>
    <xf numFmtId="0" fontId="23" fillId="4" borderId="10" xfId="0" applyFont="1" applyFill="1" applyBorder="1" applyAlignment="1">
      <alignment horizontal="center" vertical="center" wrapText="1"/>
    </xf>
    <xf numFmtId="0" fontId="23" fillId="4" borderId="10" xfId="0" applyFont="1" applyFill="1" applyBorder="1" applyAlignment="1">
      <alignment horizontal="left" vertical="center" wrapText="1"/>
    </xf>
    <xf numFmtId="0" fontId="25" fillId="0" borderId="8" xfId="0" applyFont="1" applyBorder="1" applyAlignment="1"/>
    <xf numFmtId="0" fontId="26" fillId="0" borderId="8" xfId="0" quotePrefix="1" applyFont="1" applyFill="1" applyBorder="1" applyAlignment="1">
      <alignment vertical="top" wrapText="1"/>
    </xf>
    <xf numFmtId="0" fontId="25" fillId="0" borderId="9" xfId="0" applyFont="1" applyBorder="1" applyAlignment="1"/>
    <xf numFmtId="43" fontId="25" fillId="0" borderId="8" xfId="1" applyFont="1" applyBorder="1" applyAlignment="1"/>
    <xf numFmtId="3" fontId="25" fillId="0" borderId="8" xfId="1" applyNumberFormat="1" applyFont="1" applyBorder="1" applyAlignment="1"/>
    <xf numFmtId="0" fontId="25" fillId="0" borderId="8" xfId="0" applyFont="1" applyBorder="1" applyAlignment="1">
      <alignment wrapText="1"/>
    </xf>
    <xf numFmtId="0" fontId="25" fillId="0" borderId="8" xfId="0" applyFont="1" applyBorder="1" applyAlignment="1">
      <alignment vertical="top" wrapText="1"/>
    </xf>
    <xf numFmtId="3" fontId="25" fillId="0" borderId="8" xfId="0" applyNumberFormat="1" applyFont="1" applyBorder="1" applyAlignment="1">
      <alignment wrapText="1"/>
    </xf>
    <xf numFmtId="0" fontId="25" fillId="0" borderId="8" xfId="0" applyFont="1" applyFill="1" applyBorder="1" applyAlignment="1">
      <alignment vertical="top" wrapText="1"/>
    </xf>
    <xf numFmtId="0" fontId="25" fillId="0" borderId="8" xfId="0" applyFont="1" applyFill="1" applyBorder="1" applyAlignment="1">
      <alignment wrapText="1"/>
    </xf>
    <xf numFmtId="3" fontId="25" fillId="0" borderId="8" xfId="0" applyNumberFormat="1" applyFont="1" applyFill="1" applyBorder="1" applyAlignment="1">
      <alignment wrapText="1"/>
    </xf>
    <xf numFmtId="0" fontId="25" fillId="0" borderId="8" xfId="0" applyFont="1" applyBorder="1" applyAlignment="1">
      <alignment vertical="center" wrapText="1"/>
    </xf>
    <xf numFmtId="3" fontId="25" fillId="0" borderId="8" xfId="0" applyNumberFormat="1" applyFont="1" applyBorder="1" applyAlignment="1">
      <alignment vertical="center" wrapText="1"/>
    </xf>
    <xf numFmtId="0" fontId="25" fillId="0" borderId="8" xfId="0" applyFont="1" applyFill="1" applyBorder="1" applyAlignment="1"/>
    <xf numFmtId="0" fontId="26" fillId="0" borderId="8" xfId="0" applyFont="1" applyFill="1" applyBorder="1" applyAlignment="1">
      <alignment vertical="top" wrapText="1"/>
    </xf>
    <xf numFmtId="0" fontId="26" fillId="0" borderId="9" xfId="0" applyFont="1" applyFill="1" applyBorder="1" applyAlignment="1"/>
    <xf numFmtId="0" fontId="25" fillId="0" borderId="4" xfId="0" applyFont="1" applyBorder="1" applyAlignment="1"/>
    <xf numFmtId="0" fontId="20" fillId="0" borderId="8" xfId="0" applyFont="1" applyBorder="1" applyAlignment="1">
      <alignment vertical="top" wrapText="1"/>
    </xf>
    <xf numFmtId="0" fontId="25" fillId="0" borderId="5" xfId="0" applyFont="1" applyBorder="1" applyAlignment="1"/>
    <xf numFmtId="0" fontId="21" fillId="2" borderId="5" xfId="0" applyFont="1" applyFill="1" applyBorder="1" applyAlignment="1">
      <alignment wrapText="1"/>
    </xf>
    <xf numFmtId="0" fontId="21" fillId="2" borderId="9" xfId="0" applyFont="1" applyFill="1" applyBorder="1" applyAlignment="1">
      <alignment wrapText="1"/>
    </xf>
    <xf numFmtId="0" fontId="20" fillId="0" borderId="8" xfId="0" applyFont="1" applyBorder="1" applyAlignment="1">
      <alignment vertical="top"/>
    </xf>
    <xf numFmtId="0" fontId="20" fillId="0" borderId="8" xfId="0" applyFont="1" applyBorder="1"/>
    <xf numFmtId="0" fontId="21" fillId="0" borderId="8" xfId="0" applyFont="1" applyBorder="1" applyAlignment="1">
      <alignment horizontal="right" vertical="top"/>
    </xf>
    <xf numFmtId="0" fontId="9" fillId="0" borderId="30" xfId="2" applyFont="1" applyFill="1" applyBorder="1" applyAlignment="1">
      <alignment horizontal="center" vertical="top"/>
    </xf>
    <xf numFmtId="0" fontId="9" fillId="0" borderId="30" xfId="2" applyFont="1" applyFill="1" applyBorder="1" applyAlignment="1">
      <alignment vertical="top"/>
    </xf>
    <xf numFmtId="0" fontId="9" fillId="0" borderId="30" xfId="2" applyFont="1" applyFill="1" applyBorder="1" applyAlignment="1">
      <alignment horizontal="left" vertical="center"/>
    </xf>
    <xf numFmtId="0" fontId="9" fillId="0" borderId="30" xfId="2" applyFont="1" applyFill="1" applyBorder="1" applyAlignment="1">
      <alignment vertical="center"/>
    </xf>
    <xf numFmtId="0" fontId="9" fillId="0" borderId="30" xfId="2" applyFont="1" applyFill="1" applyBorder="1" applyAlignment="1">
      <alignment vertical="center" wrapText="1"/>
    </xf>
    <xf numFmtId="2" fontId="9" fillId="0" borderId="30" xfId="2" applyNumberFormat="1" applyFont="1" applyFill="1" applyBorder="1" applyAlignment="1">
      <alignment vertical="top"/>
    </xf>
    <xf numFmtId="0" fontId="3" fillId="0" borderId="30" xfId="2" applyFont="1" applyFill="1" applyBorder="1" applyAlignment="1">
      <alignment horizontal="left" vertical="center"/>
    </xf>
    <xf numFmtId="0" fontId="3" fillId="0" borderId="30" xfId="2" applyFont="1" applyFill="1" applyBorder="1" applyAlignment="1">
      <alignment vertical="center"/>
    </xf>
    <xf numFmtId="2" fontId="3" fillId="0" borderId="30" xfId="2" applyNumberFormat="1" applyFont="1" applyFill="1" applyBorder="1" applyAlignment="1">
      <alignment vertical="top"/>
    </xf>
    <xf numFmtId="0" fontId="3" fillId="0" borderId="30" xfId="2" applyFont="1" applyFill="1" applyBorder="1" applyAlignment="1">
      <alignment vertical="top" wrapText="1"/>
    </xf>
    <xf numFmtId="0" fontId="3" fillId="0" borderId="30" xfId="2" applyFont="1" applyFill="1" applyBorder="1" applyAlignment="1">
      <alignment horizontal="left" vertical="center" wrapText="1"/>
    </xf>
    <xf numFmtId="164" fontId="3" fillId="0" borderId="30" xfId="2" applyNumberFormat="1" applyFont="1" applyFill="1" applyBorder="1" applyAlignment="1">
      <alignment vertical="center" wrapText="1"/>
    </xf>
    <xf numFmtId="0" fontId="31" fillId="0" borderId="30" xfId="2" applyFont="1" applyFill="1" applyBorder="1" applyAlignment="1">
      <alignment vertical="center"/>
    </xf>
    <xf numFmtId="164" fontId="31" fillId="0" borderId="30" xfId="2" applyNumberFormat="1" applyFont="1" applyFill="1" applyBorder="1" applyAlignment="1">
      <alignment vertical="center"/>
    </xf>
    <xf numFmtId="0" fontId="9" fillId="0" borderId="30" xfId="2" applyFont="1" applyFill="1" applyBorder="1" applyAlignment="1">
      <alignment vertical="top" wrapText="1"/>
    </xf>
    <xf numFmtId="0" fontId="31" fillId="0" borderId="30" xfId="2" applyFont="1" applyFill="1" applyBorder="1" applyAlignment="1">
      <alignment horizontal="left" vertical="center"/>
    </xf>
    <xf numFmtId="2" fontId="31" fillId="0" borderId="30" xfId="4" applyNumberFormat="1" applyFont="1" applyBorder="1" applyAlignment="1">
      <alignment vertical="top"/>
    </xf>
    <xf numFmtId="0" fontId="32" fillId="0" borderId="30" xfId="4" applyFont="1" applyBorder="1" applyAlignment="1">
      <alignment vertical="top"/>
    </xf>
    <xf numFmtId="0" fontId="31" fillId="0" borderId="30" xfId="4" applyFont="1" applyBorder="1" applyAlignment="1">
      <alignment horizontal="left" vertical="top"/>
    </xf>
    <xf numFmtId="2" fontId="31" fillId="0" borderId="30" xfId="4" applyNumberFormat="1" applyFont="1" applyBorder="1" applyAlignment="1">
      <alignment horizontal="center" vertical="top"/>
    </xf>
    <xf numFmtId="0" fontId="31" fillId="0" borderId="30" xfId="4" applyFont="1" applyBorder="1" applyAlignment="1">
      <alignment vertical="top" wrapText="1"/>
    </xf>
    <xf numFmtId="0" fontId="31" fillId="0" borderId="30" xfId="4" applyFont="1" applyBorder="1" applyAlignment="1">
      <alignment horizontal="left" vertical="center"/>
    </xf>
    <xf numFmtId="0" fontId="33" fillId="0" borderId="30" xfId="2" applyFont="1" applyFill="1" applyBorder="1" applyAlignment="1">
      <alignment vertical="top"/>
    </xf>
    <xf numFmtId="0" fontId="32" fillId="0" borderId="30" xfId="2" applyFont="1" applyFill="1" applyBorder="1" applyAlignment="1">
      <alignment vertical="top"/>
    </xf>
    <xf numFmtId="0" fontId="33" fillId="0" borderId="30" xfId="2" applyFont="1" applyFill="1" applyBorder="1" applyAlignment="1">
      <alignment horizontal="left" vertical="center"/>
    </xf>
    <xf numFmtId="0" fontId="33" fillId="0" borderId="30" xfId="2" applyFont="1" applyFill="1" applyBorder="1" applyAlignment="1">
      <alignment vertical="center"/>
    </xf>
    <xf numFmtId="2" fontId="32" fillId="0" borderId="30" xfId="0" applyNumberFormat="1" applyFont="1" applyBorder="1" applyAlignment="1">
      <alignment horizontal="center" vertical="top"/>
    </xf>
    <xf numFmtId="0" fontId="34" fillId="0" borderId="30" xfId="0" applyFont="1" applyBorder="1" applyAlignment="1">
      <alignment vertical="top" wrapText="1"/>
    </xf>
    <xf numFmtId="0" fontId="34" fillId="0" borderId="30" xfId="0" applyFont="1" applyBorder="1" applyAlignment="1">
      <alignment horizontal="left"/>
    </xf>
    <xf numFmtId="0" fontId="34" fillId="0" borderId="30" xfId="0" applyFont="1" applyBorder="1" applyAlignment="1">
      <alignment horizontal="right"/>
    </xf>
    <xf numFmtId="2" fontId="35" fillId="0" borderId="30" xfId="0" applyNumberFormat="1" applyFont="1" applyBorder="1" applyAlignment="1">
      <alignment horizontal="center" vertical="top"/>
    </xf>
    <xf numFmtId="0" fontId="35" fillId="0" borderId="30" xfId="0" applyFont="1" applyBorder="1" applyAlignment="1">
      <alignment vertical="top" wrapText="1"/>
    </xf>
    <xf numFmtId="0" fontId="3" fillId="0" borderId="30" xfId="0" applyFont="1" applyBorder="1" applyAlignment="1">
      <alignment horizontal="left"/>
    </xf>
    <xf numFmtId="0" fontId="35" fillId="0" borderId="30" xfId="0" applyFont="1" applyBorder="1" applyAlignment="1">
      <alignment horizontal="right"/>
    </xf>
    <xf numFmtId="0" fontId="35" fillId="0" borderId="30" xfId="0" applyFont="1" applyBorder="1" applyAlignment="1">
      <alignment horizontal="left"/>
    </xf>
    <xf numFmtId="0" fontId="31" fillId="0" borderId="30" xfId="2" applyFont="1" applyFill="1" applyBorder="1"/>
    <xf numFmtId="4" fontId="31" fillId="0" borderId="30" xfId="2" applyNumberFormat="1" applyFont="1" applyFill="1" applyBorder="1" applyAlignment="1">
      <alignment horizontal="left"/>
    </xf>
    <xf numFmtId="4" fontId="31" fillId="0" borderId="30" xfId="2" applyNumberFormat="1" applyFont="1" applyFill="1" applyBorder="1"/>
    <xf numFmtId="0" fontId="31" fillId="0" borderId="8" xfId="2" applyFont="1" applyFill="1" applyBorder="1"/>
    <xf numFmtId="0" fontId="32" fillId="0" borderId="8" xfId="2" applyFont="1" applyFill="1" applyBorder="1"/>
    <xf numFmtId="1" fontId="31" fillId="0" borderId="8" xfId="2" applyNumberFormat="1" applyFont="1" applyFill="1" applyBorder="1" applyAlignment="1">
      <alignment horizontal="left"/>
    </xf>
    <xf numFmtId="0" fontId="32" fillId="0" borderId="4" xfId="2" applyFont="1" applyFill="1" applyBorder="1"/>
    <xf numFmtId="1" fontId="31" fillId="0" borderId="5" xfId="2" applyNumberFormat="1" applyFont="1" applyFill="1" applyBorder="1" applyAlignment="1">
      <alignment horizontal="left"/>
    </xf>
    <xf numFmtId="0" fontId="31" fillId="0" borderId="5" xfId="2" applyFont="1" applyFill="1" applyBorder="1"/>
    <xf numFmtId="0" fontId="31" fillId="0" borderId="9" xfId="2" applyFont="1" applyFill="1" applyBorder="1"/>
    <xf numFmtId="0" fontId="3" fillId="0" borderId="8" xfId="0" applyFont="1" applyBorder="1" applyAlignment="1"/>
    <xf numFmtId="0" fontId="3" fillId="0" borderId="9" xfId="0" applyFont="1" applyBorder="1"/>
    <xf numFmtId="0" fontId="36" fillId="2" borderId="0" xfId="0" applyFont="1" applyFill="1" applyBorder="1" applyAlignment="1" applyProtection="1">
      <alignment horizontal="center" vertical="center" wrapText="1"/>
    </xf>
    <xf numFmtId="0" fontId="36" fillId="3" borderId="1" xfId="0" applyFont="1" applyFill="1"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Fill="1" applyBorder="1" applyAlignment="1" applyProtection="1">
      <alignment horizontal="center" wrapText="1"/>
    </xf>
    <xf numFmtId="2" fontId="0" fillId="0" borderId="8" xfId="1" applyNumberFormat="1" applyFont="1" applyBorder="1" applyAlignment="1" applyProtection="1">
      <alignment horizontal="center" wrapText="1"/>
    </xf>
    <xf numFmtId="43" fontId="3" fillId="0" borderId="8" xfId="1" applyNumberFormat="1" applyFont="1" applyFill="1" applyBorder="1" applyAlignment="1" applyProtection="1">
      <alignment wrapText="1"/>
      <protection locked="0"/>
    </xf>
    <xf numFmtId="43" fontId="3" fillId="0" borderId="19" xfId="1" applyNumberFormat="1" applyFont="1" applyBorder="1" applyAlignment="1" applyProtection="1">
      <alignment wrapText="1"/>
    </xf>
    <xf numFmtId="0" fontId="36" fillId="3" borderId="7" xfId="0" applyFont="1" applyFill="1" applyBorder="1" applyAlignment="1" applyProtection="1">
      <alignment horizontal="center" vertical="top" wrapText="1"/>
    </xf>
    <xf numFmtId="0" fontId="3" fillId="0" borderId="7" xfId="0" applyFont="1" applyBorder="1" applyAlignment="1" applyProtection="1">
      <alignment horizontal="center" vertical="top" wrapText="1"/>
    </xf>
    <xf numFmtId="0" fontId="0" fillId="2" borderId="8" xfId="0" applyFill="1" applyBorder="1" applyAlignment="1" applyProtection="1">
      <alignment horizontal="center" wrapText="1"/>
    </xf>
    <xf numFmtId="2" fontId="3" fillId="2" borderId="8" xfId="1" applyNumberFormat="1" applyFont="1" applyFill="1" applyBorder="1" applyAlignment="1" applyProtection="1">
      <alignment horizontal="center" wrapText="1"/>
    </xf>
    <xf numFmtId="0" fontId="3" fillId="0" borderId="8" xfId="0" applyFont="1" applyFill="1" applyBorder="1" applyAlignment="1" applyProtection="1">
      <alignment horizontal="center" wrapText="1"/>
    </xf>
    <xf numFmtId="2" fontId="3" fillId="0" borderId="8" xfId="1" applyNumberFormat="1" applyFont="1" applyBorder="1" applyAlignment="1" applyProtection="1">
      <alignment horizontal="center" wrapText="1"/>
    </xf>
    <xf numFmtId="0" fontId="3" fillId="0" borderId="8" xfId="0" applyFont="1" applyBorder="1" applyAlignment="1" applyProtection="1">
      <alignment horizontal="center" wrapText="1"/>
    </xf>
    <xf numFmtId="43" fontId="9" fillId="3" borderId="20" xfId="1" applyNumberFormat="1" applyFont="1" applyFill="1" applyBorder="1" applyAlignment="1" applyProtection="1">
      <alignment wrapText="1"/>
    </xf>
    <xf numFmtId="0" fontId="36" fillId="2" borderId="14" xfId="0" applyFont="1" applyFill="1" applyBorder="1" applyAlignment="1" applyProtection="1">
      <alignment horizontal="center" vertical="center" wrapText="1"/>
    </xf>
    <xf numFmtId="0" fontId="0" fillId="0" borderId="37" xfId="0" applyBorder="1"/>
    <xf numFmtId="0" fontId="36" fillId="2" borderId="39" xfId="0" applyFont="1" applyFill="1" applyBorder="1" applyAlignment="1" applyProtection="1">
      <alignment horizontal="center" vertical="top" wrapText="1"/>
    </xf>
    <xf numFmtId="0" fontId="43" fillId="0" borderId="41" xfId="11" applyFont="1" applyBorder="1" applyAlignment="1">
      <alignment horizontal="center"/>
    </xf>
    <xf numFmtId="0" fontId="42" fillId="0" borderId="42" xfId="11" applyFont="1" applyBorder="1" applyAlignment="1">
      <alignment horizontal="left" indent="1"/>
    </xf>
    <xf numFmtId="0" fontId="42" fillId="0" borderId="42" xfId="11" applyFont="1" applyBorder="1"/>
    <xf numFmtId="43" fontId="42" fillId="0" borderId="39" xfId="8" applyFont="1" applyBorder="1"/>
    <xf numFmtId="0" fontId="42" fillId="0" borderId="0" xfId="11" applyFont="1"/>
    <xf numFmtId="0" fontId="43" fillId="0" borderId="37" xfId="11" applyFont="1" applyBorder="1" applyAlignment="1">
      <alignment horizontal="center"/>
    </xf>
    <xf numFmtId="0" fontId="41" fillId="0" borderId="0" xfId="11" applyFont="1" applyBorder="1" applyAlignment="1">
      <alignment horizontal="left" indent="1"/>
    </xf>
    <xf numFmtId="0" fontId="42" fillId="0" borderId="0" xfId="11" applyFont="1" applyBorder="1"/>
    <xf numFmtId="43" fontId="42" fillId="0" borderId="15" xfId="8" applyFont="1" applyBorder="1"/>
    <xf numFmtId="0" fontId="42" fillId="0" borderId="0" xfId="11" applyFont="1" applyBorder="1" applyAlignment="1">
      <alignment horizontal="left" indent="1"/>
    </xf>
    <xf numFmtId="0" fontId="42" fillId="0" borderId="37" xfId="11" applyFont="1" applyBorder="1" applyAlignment="1">
      <alignment horizontal="left" indent="1"/>
    </xf>
    <xf numFmtId="0" fontId="43" fillId="0" borderId="0" xfId="11" applyFont="1" applyBorder="1" applyAlignment="1">
      <alignment horizontal="left" indent="1"/>
    </xf>
    <xf numFmtId="0" fontId="42" fillId="0" borderId="0" xfId="11" applyFont="1" applyAlignment="1">
      <alignment horizontal="left" indent="1"/>
    </xf>
    <xf numFmtId="0" fontId="42" fillId="0" borderId="0" xfId="11" applyFont="1" applyBorder="1" applyAlignment="1">
      <alignment horizontal="left"/>
    </xf>
    <xf numFmtId="0" fontId="43" fillId="0" borderId="8" xfId="11" applyFont="1" applyBorder="1" applyAlignment="1">
      <alignment horizontal="center" vertical="center"/>
    </xf>
    <xf numFmtId="43" fontId="43" fillId="0" borderId="44" xfId="8" applyFont="1" applyBorder="1" applyAlignment="1">
      <alignment horizontal="center" vertical="center"/>
    </xf>
    <xf numFmtId="0" fontId="43" fillId="0" borderId="0" xfId="11" applyFont="1" applyBorder="1" applyAlignment="1">
      <alignment horizontal="center" vertical="center"/>
    </xf>
    <xf numFmtId="0" fontId="43" fillId="0" borderId="30" xfId="11" applyFont="1" applyBorder="1" applyAlignment="1">
      <alignment horizontal="center"/>
    </xf>
    <xf numFmtId="0" fontId="42" fillId="0" borderId="0" xfId="11" applyFont="1" applyFill="1" applyBorder="1" applyAlignment="1">
      <alignment horizontal="left" indent="1"/>
    </xf>
    <xf numFmtId="43" fontId="42" fillId="0" borderId="45" xfId="8" applyFont="1" applyBorder="1"/>
    <xf numFmtId="0" fontId="43" fillId="0" borderId="0" xfId="11" applyFont="1" applyFill="1" applyBorder="1" applyAlignment="1">
      <alignment horizontal="left" indent="1"/>
    </xf>
    <xf numFmtId="0" fontId="43" fillId="0" borderId="0" xfId="11" applyFont="1" applyBorder="1" applyAlignment="1"/>
    <xf numFmtId="0" fontId="44" fillId="0" borderId="0" xfId="11" applyFont="1" applyBorder="1" applyAlignment="1">
      <alignment horizontal="left"/>
    </xf>
    <xf numFmtId="0" fontId="42" fillId="0" borderId="37" xfId="11" applyFont="1" applyFill="1" applyBorder="1" applyAlignment="1">
      <alignment horizontal="left" indent="1"/>
    </xf>
    <xf numFmtId="0" fontId="43" fillId="0" borderId="0" xfId="13" applyFont="1" applyBorder="1" applyAlignment="1">
      <alignment horizontal="left"/>
    </xf>
    <xf numFmtId="0" fontId="45" fillId="0" borderId="0" xfId="12" applyFont="1" applyBorder="1"/>
    <xf numFmtId="0" fontId="43" fillId="0" borderId="37" xfId="11" applyFont="1" applyFill="1" applyBorder="1" applyAlignment="1">
      <alignment horizontal="left" indent="1"/>
    </xf>
    <xf numFmtId="43" fontId="42" fillId="0" borderId="46" xfId="8" applyFont="1" applyBorder="1"/>
    <xf numFmtId="0" fontId="43" fillId="0" borderId="0" xfId="11" applyFont="1" applyBorder="1"/>
    <xf numFmtId="0" fontId="43" fillId="0" borderId="47" xfId="11" applyFont="1" applyBorder="1" applyAlignment="1">
      <alignment horizontal="center"/>
    </xf>
    <xf numFmtId="43" fontId="43" fillId="0" borderId="45" xfId="8" applyFont="1" applyBorder="1"/>
    <xf numFmtId="0" fontId="43" fillId="0" borderId="47" xfId="11" applyFont="1" applyBorder="1"/>
    <xf numFmtId="0" fontId="46" fillId="0" borderId="0" xfId="11" applyFont="1" applyFill="1" applyBorder="1" applyAlignment="1">
      <alignment horizontal="left" indent="1"/>
    </xf>
    <xf numFmtId="0" fontId="43" fillId="0" borderId="30" xfId="11" applyFont="1" applyBorder="1" applyAlignment="1">
      <alignment horizontal="center" wrapText="1"/>
    </xf>
    <xf numFmtId="0" fontId="42" fillId="0" borderId="0" xfId="11" applyFont="1" applyBorder="1" applyAlignment="1">
      <alignment wrapText="1"/>
    </xf>
    <xf numFmtId="43" fontId="42" fillId="0" borderId="45" xfId="8" applyFont="1" applyBorder="1" applyAlignment="1">
      <alignment wrapText="1"/>
    </xf>
    <xf numFmtId="0" fontId="42" fillId="0" borderId="0" xfId="11" applyFont="1" applyAlignment="1">
      <alignment wrapText="1"/>
    </xf>
    <xf numFmtId="0" fontId="45" fillId="0" borderId="0" xfId="11" applyFont="1" applyFill="1" applyBorder="1" applyAlignment="1">
      <alignment horizontal="left" indent="1"/>
    </xf>
    <xf numFmtId="0" fontId="46" fillId="0" borderId="37" xfId="11" applyFont="1" applyFill="1" applyBorder="1" applyAlignment="1">
      <alignment horizontal="left" indent="1"/>
    </xf>
    <xf numFmtId="0" fontId="43" fillId="0" borderId="0" xfId="11" applyFont="1"/>
    <xf numFmtId="0" fontId="43" fillId="0" borderId="0" xfId="11" applyFont="1" applyBorder="1" applyAlignment="1">
      <alignment horizontal="center"/>
    </xf>
    <xf numFmtId="0" fontId="42" fillId="0" borderId="47" xfId="11" applyFont="1" applyBorder="1"/>
    <xf numFmtId="0" fontId="45" fillId="0" borderId="0" xfId="11" applyFont="1" applyBorder="1" applyAlignment="1">
      <alignment horizontal="left"/>
    </xf>
    <xf numFmtId="43" fontId="42" fillId="0" borderId="45" xfId="8" applyFont="1" applyBorder="1" applyAlignment="1">
      <alignment horizontal="right"/>
    </xf>
    <xf numFmtId="16" fontId="42" fillId="0" borderId="0" xfId="11" quotePrefix="1" applyNumberFormat="1" applyFont="1" applyBorder="1" applyAlignment="1">
      <alignment horizontal="center"/>
    </xf>
    <xf numFmtId="43" fontId="42" fillId="0" borderId="45" xfId="11" applyNumberFormat="1" applyFont="1" applyBorder="1"/>
    <xf numFmtId="0" fontId="42" fillId="0" borderId="0" xfId="11" applyFont="1" applyBorder="1" applyAlignment="1">
      <alignment horizontal="center"/>
    </xf>
    <xf numFmtId="0" fontId="42" fillId="0" borderId="45" xfId="11" applyFont="1" applyBorder="1"/>
    <xf numFmtId="16" fontId="42" fillId="0" borderId="0" xfId="11" quotePrefix="1" applyNumberFormat="1" applyFont="1" applyBorder="1"/>
    <xf numFmtId="43" fontId="42" fillId="0" borderId="48" xfId="8" applyFont="1" applyBorder="1" applyAlignment="1">
      <alignment horizontal="right"/>
    </xf>
    <xf numFmtId="43" fontId="43" fillId="0" borderId="45" xfId="8" applyFont="1" applyBorder="1" applyAlignment="1">
      <alignment horizontal="right" vertical="center"/>
    </xf>
    <xf numFmtId="43" fontId="42" fillId="0" borderId="45" xfId="8" applyFont="1" applyBorder="1" applyAlignment="1">
      <alignment horizontal="right" vertical="center"/>
    </xf>
    <xf numFmtId="43" fontId="42" fillId="0" borderId="49" xfId="8" applyFont="1" applyBorder="1" applyAlignment="1">
      <alignment horizontal="right"/>
    </xf>
    <xf numFmtId="43" fontId="42" fillId="0" borderId="0" xfId="8" applyFont="1" applyBorder="1" applyAlignment="1">
      <alignment horizontal="right"/>
    </xf>
    <xf numFmtId="0" fontId="45" fillId="0" borderId="0" xfId="12" applyFont="1" applyBorder="1" applyAlignment="1">
      <alignment horizontal="left" vertical="center" indent="1"/>
    </xf>
    <xf numFmtId="0" fontId="45" fillId="0" borderId="0" xfId="12" applyFont="1" applyBorder="1" applyAlignment="1">
      <alignment vertical="center"/>
    </xf>
    <xf numFmtId="0" fontId="42" fillId="0" borderId="0" xfId="11" applyFont="1" applyBorder="1" applyAlignment="1">
      <alignment vertical="center"/>
    </xf>
    <xf numFmtId="0" fontId="42" fillId="0" borderId="0" xfId="11" applyFont="1" applyAlignment="1">
      <alignment horizontal="left"/>
    </xf>
    <xf numFmtId="43" fontId="42" fillId="0" borderId="0" xfId="8" applyFont="1" applyBorder="1"/>
    <xf numFmtId="0" fontId="43" fillId="0" borderId="0" xfId="11" applyFont="1" applyAlignment="1">
      <alignment horizontal="center"/>
    </xf>
    <xf numFmtId="43" fontId="42" fillId="0" borderId="0" xfId="8" applyFont="1"/>
    <xf numFmtId="0" fontId="48" fillId="0" borderId="0" xfId="0" applyFont="1"/>
    <xf numFmtId="0" fontId="48" fillId="0" borderId="14" xfId="0" applyFont="1" applyBorder="1"/>
    <xf numFmtId="0" fontId="50" fillId="0" borderId="14" xfId="0" applyFont="1" applyBorder="1" applyAlignment="1">
      <alignment horizontal="left"/>
    </xf>
    <xf numFmtId="0" fontId="48" fillId="0" borderId="18" xfId="0" applyFont="1" applyBorder="1"/>
    <xf numFmtId="0" fontId="49" fillId="0" borderId="8" xfId="0" applyFont="1" applyBorder="1" applyAlignment="1">
      <alignment vertical="center"/>
    </xf>
    <xf numFmtId="0" fontId="49" fillId="0" borderId="14" xfId="0" applyFont="1" applyBorder="1" applyAlignment="1">
      <alignment horizontal="left" vertical="center"/>
    </xf>
    <xf numFmtId="0" fontId="49" fillId="0" borderId="10" xfId="0" applyFont="1" applyBorder="1" applyAlignment="1">
      <alignment horizontal="center"/>
    </xf>
    <xf numFmtId="166" fontId="49" fillId="0" borderId="14" xfId="1" applyNumberFormat="1" applyFont="1" applyBorder="1"/>
    <xf numFmtId="0" fontId="49" fillId="0" borderId="8" xfId="0" applyFont="1" applyBorder="1" applyAlignment="1">
      <alignment horizontal="center" vertical="center"/>
    </xf>
    <xf numFmtId="166" fontId="49" fillId="0" borderId="8" xfId="1" applyNumberFormat="1" applyFont="1" applyBorder="1" applyAlignment="1">
      <alignment vertical="center"/>
    </xf>
    <xf numFmtId="0" fontId="49" fillId="0" borderId="8" xfId="0" applyFont="1" applyBorder="1"/>
    <xf numFmtId="166" fontId="49" fillId="0" borderId="8" xfId="0" applyNumberFormat="1" applyFont="1" applyBorder="1" applyAlignment="1">
      <alignment vertical="center"/>
    </xf>
    <xf numFmtId="0" fontId="49" fillId="0" borderId="9" xfId="0" applyFont="1" applyBorder="1" applyAlignment="1">
      <alignment horizontal="center" vertical="center"/>
    </xf>
    <xf numFmtId="0" fontId="48" fillId="0" borderId="8" xfId="0" applyFont="1" applyBorder="1"/>
    <xf numFmtId="0" fontId="50" fillId="0" borderId="9" xfId="0" applyFont="1" applyBorder="1" applyAlignment="1">
      <alignment vertical="center"/>
    </xf>
    <xf numFmtId="166" fontId="50" fillId="0" borderId="8" xfId="0" applyNumberFormat="1" applyFont="1" applyBorder="1" applyAlignment="1">
      <alignmen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0" fillId="0" borderId="0" xfId="0" applyAlignment="1">
      <alignment horizontal="center"/>
    </xf>
    <xf numFmtId="0" fontId="0" fillId="0" borderId="0" xfId="0" applyAlignment="1">
      <alignment vertical="center"/>
    </xf>
    <xf numFmtId="0" fontId="0" fillId="0" borderId="8" xfId="0" applyFont="1" applyBorder="1" applyAlignment="1">
      <alignment horizontal="center" vertical="center"/>
    </xf>
    <xf numFmtId="0" fontId="0" fillId="0" borderId="8" xfId="0" applyBorder="1" applyAlignment="1">
      <alignment vertical="center" wrapText="1"/>
    </xf>
    <xf numFmtId="0" fontId="0" fillId="0" borderId="8" xfId="0" applyBorder="1" applyAlignment="1">
      <alignment vertical="center"/>
    </xf>
    <xf numFmtId="43" fontId="0" fillId="0" borderId="8" xfId="1"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7" fillId="0" borderId="8" xfId="0"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4" fontId="7" fillId="0" borderId="8" xfId="8"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30" xfId="0"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4" fontId="7" fillId="0" borderId="30" xfId="0" applyNumberFormat="1" applyFont="1" applyFill="1" applyBorder="1" applyAlignment="1">
      <alignment horizontal="center" vertical="center"/>
    </xf>
    <xf numFmtId="4" fontId="14" fillId="0" borderId="3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0" fontId="14" fillId="0" borderId="30" xfId="0" applyFont="1" applyFill="1" applyBorder="1" applyAlignment="1">
      <alignment horizontal="center"/>
    </xf>
    <xf numFmtId="0" fontId="52" fillId="0" borderId="0" xfId="0" applyFont="1" applyFill="1" applyBorder="1" applyAlignment="1">
      <alignment horizontal="left" indent="1"/>
    </xf>
    <xf numFmtId="0" fontId="14" fillId="0" borderId="0" xfId="0" applyFont="1" applyFill="1" applyBorder="1" applyAlignment="1"/>
    <xf numFmtId="4" fontId="14" fillId="0" borderId="30" xfId="0" applyNumberFormat="1" applyFont="1" applyFill="1" applyBorder="1" applyAlignment="1">
      <alignment horizontal="center"/>
    </xf>
    <xf numFmtId="4" fontId="14" fillId="0" borderId="0" xfId="0" applyNumberFormat="1" applyFont="1" applyFill="1" applyAlignment="1"/>
    <xf numFmtId="0" fontId="14" fillId="0" borderId="0" xfId="0" applyFont="1" applyFill="1" applyAlignment="1"/>
    <xf numFmtId="0" fontId="7" fillId="0" borderId="0" xfId="0" applyFont="1" applyFill="1" applyBorder="1" applyAlignment="1">
      <alignment horizontal="left" indent="1"/>
    </xf>
    <xf numFmtId="0" fontId="52" fillId="0" borderId="0" xfId="0" applyFont="1" applyFill="1" applyBorder="1" applyAlignment="1"/>
    <xf numFmtId="0" fontId="14" fillId="0" borderId="0" xfId="0" applyFont="1" applyFill="1" applyBorder="1" applyAlignment="1">
      <alignment horizontal="left" indent="1"/>
    </xf>
    <xf numFmtId="4" fontId="7" fillId="0" borderId="30" xfId="0" applyNumberFormat="1" applyFont="1" applyFill="1" applyBorder="1" applyAlignment="1">
      <alignment horizontal="center"/>
    </xf>
    <xf numFmtId="0" fontId="53" fillId="0" borderId="0" xfId="0" applyFont="1" applyFill="1" applyBorder="1" applyAlignment="1">
      <alignment horizontal="left" indent="1"/>
    </xf>
    <xf numFmtId="0" fontId="54" fillId="0" borderId="0" xfId="0" applyFont="1" applyFill="1" applyBorder="1" applyAlignment="1">
      <alignment horizontal="left" indent="1"/>
    </xf>
    <xf numFmtId="0" fontId="7" fillId="0" borderId="0" xfId="0" applyFont="1" applyFill="1" applyBorder="1" applyAlignment="1"/>
    <xf numFmtId="4" fontId="14" fillId="0" borderId="30" xfId="8" applyNumberFormat="1" applyFont="1" applyFill="1" applyBorder="1" applyAlignment="1">
      <alignment horizontal="center"/>
    </xf>
    <xf numFmtId="4" fontId="14" fillId="0" borderId="37" xfId="0" applyNumberFormat="1" applyFont="1" applyFill="1" applyBorder="1" applyAlignment="1">
      <alignment horizontal="center"/>
    </xf>
    <xf numFmtId="0" fontId="53" fillId="0" borderId="30" xfId="9" applyFont="1" applyFill="1" applyBorder="1" applyAlignment="1">
      <alignment horizontal="left" indent="1"/>
    </xf>
    <xf numFmtId="3" fontId="14" fillId="0" borderId="30" xfId="0" applyNumberFormat="1" applyFont="1" applyFill="1" applyBorder="1" applyAlignment="1">
      <alignment horizontal="center"/>
    </xf>
    <xf numFmtId="0" fontId="14" fillId="0" borderId="10" xfId="0" applyFont="1" applyFill="1" applyBorder="1" applyAlignment="1">
      <alignment horizontal="center"/>
    </xf>
    <xf numFmtId="0" fontId="52" fillId="0" borderId="31" xfId="0" applyFont="1" applyFill="1" applyBorder="1" applyAlignment="1">
      <alignment horizontal="left" indent="1"/>
    </xf>
    <xf numFmtId="0" fontId="14" fillId="0" borderId="31" xfId="0" applyFont="1" applyFill="1" applyBorder="1" applyAlignment="1"/>
    <xf numFmtId="4" fontId="14" fillId="0" borderId="10" xfId="0" applyNumberFormat="1" applyFont="1" applyFill="1" applyBorder="1" applyAlignment="1">
      <alignment horizontal="center"/>
    </xf>
    <xf numFmtId="4" fontId="52" fillId="0" borderId="30" xfId="0" applyNumberFormat="1" applyFont="1" applyFill="1" applyBorder="1" applyAlignment="1">
      <alignment horizontal="center"/>
    </xf>
    <xf numFmtId="4" fontId="52" fillId="0" borderId="0" xfId="0" applyNumberFormat="1" applyFont="1" applyFill="1" applyAlignment="1"/>
    <xf numFmtId="0" fontId="52" fillId="0" borderId="0" xfId="0" applyFont="1" applyFill="1" applyAlignment="1"/>
    <xf numFmtId="0" fontId="54" fillId="0" borderId="0" xfId="0" applyFont="1" applyFill="1" applyBorder="1" applyAlignment="1"/>
    <xf numFmtId="4" fontId="54" fillId="0" borderId="0" xfId="0" applyNumberFormat="1" applyFont="1" applyFill="1" applyAlignment="1"/>
    <xf numFmtId="0" fontId="54" fillId="0" borderId="0" xfId="0" applyFont="1" applyFill="1" applyAlignment="1"/>
    <xf numFmtId="0" fontId="14" fillId="0" borderId="37" xfId="0" applyFont="1" applyFill="1" applyBorder="1" applyAlignment="1">
      <alignment horizontal="center"/>
    </xf>
    <xf numFmtId="0" fontId="14" fillId="0" borderId="30" xfId="0" applyFont="1" applyFill="1" applyBorder="1" applyAlignment="1">
      <alignment horizontal="left" indent="1"/>
    </xf>
    <xf numFmtId="0" fontId="14" fillId="0" borderId="0" xfId="0" applyFont="1" applyFill="1" applyBorder="1" applyAlignment="1">
      <alignment horizontal="center"/>
    </xf>
    <xf numFmtId="0" fontId="14" fillId="0" borderId="37" xfId="0" applyFont="1" applyFill="1" applyBorder="1" applyAlignment="1">
      <alignment horizontal="left" indent="1"/>
    </xf>
    <xf numFmtId="4" fontId="14" fillId="0" borderId="0" xfId="0" applyNumberFormat="1" applyFont="1" applyFill="1" applyBorder="1" applyAlignment="1">
      <alignment horizontal="center"/>
    </xf>
    <xf numFmtId="0" fontId="54" fillId="0" borderId="37" xfId="0" applyFont="1" applyFill="1" applyBorder="1" applyAlignment="1"/>
    <xf numFmtId="0" fontId="54" fillId="0" borderId="15" xfId="0" applyFont="1" applyFill="1" applyBorder="1" applyAlignment="1"/>
    <xf numFmtId="4" fontId="54" fillId="0" borderId="30" xfId="0" applyNumberFormat="1" applyFont="1" applyFill="1" applyBorder="1" applyAlignment="1"/>
    <xf numFmtId="0" fontId="54" fillId="0" borderId="30" xfId="0" applyFont="1" applyFill="1" applyBorder="1" applyAlignment="1"/>
    <xf numFmtId="0" fontId="7" fillId="0" borderId="0" xfId="0" applyFont="1" applyFill="1" applyAlignment="1"/>
    <xf numFmtId="0" fontId="14" fillId="0" borderId="0" xfId="0" applyFont="1" applyFill="1" applyBorder="1"/>
    <xf numFmtId="4" fontId="14" fillId="0" borderId="0" xfId="0" applyNumberFormat="1" applyFont="1" applyFill="1" applyBorder="1" applyAlignment="1"/>
    <xf numFmtId="0" fontId="14" fillId="0" borderId="0" xfId="0" applyFont="1" applyFill="1"/>
    <xf numFmtId="3" fontId="14" fillId="0" borderId="0" xfId="0" applyNumberFormat="1" applyFont="1" applyFill="1"/>
    <xf numFmtId="0" fontId="14" fillId="0" borderId="37" xfId="4" applyFont="1" applyFill="1" applyBorder="1" applyAlignment="1">
      <alignment horizontal="left" indent="1"/>
    </xf>
    <xf numFmtId="0" fontId="14" fillId="0" borderId="30" xfId="0" applyFont="1" applyFill="1" applyBorder="1"/>
    <xf numFmtId="4" fontId="14" fillId="0" borderId="30" xfId="0" applyNumberFormat="1" applyFont="1" applyFill="1" applyBorder="1"/>
    <xf numFmtId="4" fontId="52" fillId="0" borderId="0" xfId="0" applyNumberFormat="1" applyFont="1" applyFill="1" applyBorder="1" applyAlignment="1">
      <alignment horizontal="left" indent="1"/>
    </xf>
    <xf numFmtId="0" fontId="53" fillId="0" borderId="37" xfId="0" applyFont="1" applyFill="1" applyBorder="1" applyAlignment="1">
      <alignment horizontal="left" indent="1"/>
    </xf>
    <xf numFmtId="2" fontId="14" fillId="0" borderId="30" xfId="0" applyNumberFormat="1" applyFont="1" applyFill="1" applyBorder="1" applyAlignment="1">
      <alignment horizontal="center"/>
    </xf>
    <xf numFmtId="4" fontId="7" fillId="0" borderId="0" xfId="0" applyNumberFormat="1" applyFont="1" applyFill="1" applyAlignment="1"/>
    <xf numFmtId="0" fontId="56" fillId="0" borderId="0" xfId="0" applyFont="1" applyFill="1" applyBorder="1" applyAlignment="1">
      <alignment horizontal="left" indent="1"/>
    </xf>
    <xf numFmtId="3" fontId="52" fillId="0" borderId="30" xfId="0" applyNumberFormat="1" applyFont="1" applyFill="1" applyBorder="1" applyAlignment="1">
      <alignment horizontal="center"/>
    </xf>
    <xf numFmtId="4" fontId="53" fillId="0" borderId="30" xfId="0" applyNumberFormat="1" applyFont="1" applyFill="1" applyBorder="1" applyAlignment="1">
      <alignment horizontal="center"/>
    </xf>
    <xf numFmtId="10" fontId="52" fillId="0" borderId="0" xfId="0" applyNumberFormat="1" applyFont="1" applyFill="1" applyAlignment="1"/>
    <xf numFmtId="4" fontId="14" fillId="0" borderId="0" xfId="0" applyNumberFormat="1" applyFont="1" applyFill="1" applyBorder="1" applyAlignment="1">
      <alignment horizontal="left"/>
    </xf>
    <xf numFmtId="4" fontId="14" fillId="0" borderId="15" xfId="0" applyNumberFormat="1" applyFont="1" applyFill="1" applyBorder="1" applyAlignment="1">
      <alignment horizontal="left"/>
    </xf>
    <xf numFmtId="10" fontId="14" fillId="0" borderId="0" xfId="0" applyNumberFormat="1" applyFont="1" applyFill="1" applyAlignment="1"/>
    <xf numFmtId="4" fontId="14" fillId="0" borderId="37" xfId="0" applyNumberFormat="1" applyFont="1" applyFill="1" applyBorder="1" applyAlignment="1">
      <alignment horizontal="left"/>
    </xf>
    <xf numFmtId="3" fontId="14" fillId="0" borderId="0" xfId="0" applyNumberFormat="1" applyFont="1" applyFill="1" applyBorder="1" applyAlignment="1">
      <alignment horizontal="left"/>
    </xf>
    <xf numFmtId="3" fontId="14" fillId="0" borderId="15" xfId="0" applyNumberFormat="1" applyFont="1" applyFill="1" applyBorder="1" applyAlignment="1">
      <alignment horizontal="left"/>
    </xf>
    <xf numFmtId="3" fontId="14" fillId="0" borderId="37" xfId="0" applyNumberFormat="1" applyFont="1" applyFill="1" applyBorder="1" applyAlignment="1">
      <alignment horizontal="left"/>
    </xf>
    <xf numFmtId="0" fontId="14" fillId="0" borderId="31" xfId="0" applyFont="1" applyFill="1" applyBorder="1" applyAlignment="1">
      <alignment horizontal="left" indent="1"/>
    </xf>
    <xf numFmtId="3" fontId="14" fillId="0" borderId="10" xfId="0" applyNumberFormat="1" applyFont="1" applyFill="1" applyBorder="1" applyAlignment="1">
      <alignment horizontal="center"/>
    </xf>
    <xf numFmtId="0" fontId="52" fillId="0" borderId="0" xfId="0" applyFont="1" applyFill="1" applyBorder="1" applyAlignment="1">
      <alignment horizontal="center"/>
    </xf>
    <xf numFmtId="4" fontId="14" fillId="0" borderId="30" xfId="7" quotePrefix="1" applyNumberFormat="1" applyFont="1" applyFill="1" applyBorder="1" applyAlignment="1">
      <alignment horizontal="center"/>
    </xf>
    <xf numFmtId="4" fontId="57" fillId="0" borderId="0" xfId="0" applyNumberFormat="1" applyFont="1" applyFill="1" applyAlignment="1"/>
    <xf numFmtId="4" fontId="14"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xf>
    <xf numFmtId="4" fontId="14" fillId="0" borderId="0" xfId="0" applyNumberFormat="1" applyFont="1" applyFill="1" applyAlignment="1">
      <alignment horizontal="center"/>
    </xf>
    <xf numFmtId="4" fontId="7" fillId="0" borderId="30" xfId="8" applyNumberFormat="1" applyFont="1" applyFill="1" applyBorder="1" applyAlignment="1">
      <alignment horizontal="center" vertical="center"/>
    </xf>
    <xf numFmtId="4" fontId="7" fillId="0" borderId="30" xfId="8" applyNumberFormat="1" applyFont="1" applyFill="1" applyBorder="1" applyAlignment="1">
      <alignment horizontal="center"/>
    </xf>
    <xf numFmtId="4" fontId="14" fillId="0" borderId="24" xfId="8" applyNumberFormat="1" applyFont="1" applyFill="1" applyBorder="1" applyAlignment="1">
      <alignment horizontal="center"/>
    </xf>
    <xf numFmtId="4" fontId="14" fillId="0" borderId="10" xfId="8" applyNumberFormat="1" applyFont="1" applyFill="1" applyBorder="1" applyAlignment="1">
      <alignment horizontal="center"/>
    </xf>
    <xf numFmtId="4" fontId="54" fillId="0" borderId="30" xfId="0" applyNumberFormat="1" applyFont="1" applyFill="1" applyBorder="1" applyAlignment="1">
      <alignment horizontal="center"/>
    </xf>
    <xf numFmtId="4" fontId="7" fillId="0" borderId="24" xfId="8" applyNumberFormat="1" applyFont="1" applyFill="1" applyBorder="1" applyAlignment="1">
      <alignment horizontal="center"/>
    </xf>
    <xf numFmtId="4" fontId="52" fillId="0" borderId="30" xfId="8" applyNumberFormat="1" applyFont="1" applyFill="1" applyBorder="1" applyAlignment="1">
      <alignment horizontal="center"/>
    </xf>
    <xf numFmtId="4" fontId="14" fillId="0" borderId="0" xfId="8" applyNumberFormat="1" applyFont="1" applyFill="1" applyBorder="1" applyAlignment="1">
      <alignment horizontal="center"/>
    </xf>
    <xf numFmtId="4" fontId="14" fillId="0" borderId="0" xfId="8" applyNumberFormat="1" applyFont="1" applyFill="1" applyAlignment="1">
      <alignment horizontal="center"/>
    </xf>
    <xf numFmtId="0" fontId="59" fillId="0" borderId="8" xfId="0" applyFont="1" applyBorder="1" applyAlignment="1">
      <alignment vertical="center" wrapText="1"/>
    </xf>
    <xf numFmtId="0" fontId="60" fillId="0" borderId="8" xfId="0" applyFont="1" applyBorder="1" applyAlignment="1">
      <alignment horizontal="center" vertical="center" wrapText="1"/>
    </xf>
    <xf numFmtId="0" fontId="58" fillId="0" borderId="8" xfId="0" applyFont="1" applyBorder="1" applyAlignment="1">
      <alignment horizontal="center" vertical="center" wrapText="1"/>
    </xf>
    <xf numFmtId="0" fontId="62" fillId="0" borderId="8" xfId="0" applyFont="1" applyBorder="1" applyAlignment="1">
      <alignment vertical="center" wrapText="1"/>
    </xf>
    <xf numFmtId="0" fontId="62"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18" xfId="0" applyBorder="1"/>
    <xf numFmtId="0" fontId="0" fillId="0" borderId="18" xfId="0" applyBorder="1" applyAlignment="1">
      <alignment horizontal="center"/>
    </xf>
    <xf numFmtId="168" fontId="7" fillId="3" borderId="8" xfId="1" applyNumberFormat="1" applyFont="1" applyFill="1" applyBorder="1" applyAlignment="1" applyProtection="1">
      <alignment horizontal="center" vertical="center" wrapText="1"/>
    </xf>
    <xf numFmtId="168" fontId="5" fillId="0" borderId="8" xfId="1" applyNumberFormat="1" applyFont="1" applyBorder="1" applyAlignment="1">
      <alignment horizontal="center" vertical="center"/>
    </xf>
    <xf numFmtId="168" fontId="14" fillId="2" borderId="8" xfId="1" applyNumberFormat="1" applyFont="1" applyFill="1" applyBorder="1" applyAlignment="1" applyProtection="1">
      <alignment horizontal="center" vertical="center" wrapText="1"/>
    </xf>
    <xf numFmtId="168" fontId="7" fillId="2" borderId="8" xfId="1" applyNumberFormat="1" applyFont="1" applyFill="1" applyBorder="1" applyAlignment="1" applyProtection="1">
      <alignment horizontal="center" vertical="center" wrapText="1"/>
    </xf>
    <xf numFmtId="168" fontId="6" fillId="0" borderId="8" xfId="1" applyNumberFormat="1" applyFont="1" applyBorder="1" applyAlignment="1">
      <alignment horizontal="center"/>
    </xf>
    <xf numFmtId="168" fontId="0" fillId="0" borderId="8" xfId="1" applyNumberFormat="1" applyFont="1" applyBorder="1" applyAlignment="1">
      <alignment horizontal="center"/>
    </xf>
    <xf numFmtId="168" fontId="0" fillId="0" borderId="0" xfId="1" applyNumberFormat="1" applyFont="1" applyAlignment="1">
      <alignment horizontal="center"/>
    </xf>
    <xf numFmtId="0" fontId="14" fillId="2" borderId="8" xfId="0" applyNumberFormat="1" applyFont="1" applyFill="1" applyBorder="1" applyAlignment="1" applyProtection="1">
      <alignment vertical="center" wrapText="1"/>
    </xf>
    <xf numFmtId="0" fontId="8" fillId="2" borderId="8" xfId="0" applyNumberFormat="1" applyFont="1" applyFill="1" applyBorder="1" applyAlignment="1" applyProtection="1">
      <alignment vertical="center" wrapText="1"/>
    </xf>
    <xf numFmtId="44" fontId="9" fillId="0" borderId="30" xfId="1" applyNumberFormat="1" applyFont="1" applyFill="1" applyBorder="1" applyAlignment="1">
      <alignment vertical="center" wrapText="1"/>
    </xf>
    <xf numFmtId="44" fontId="3" fillId="0" borderId="30" xfId="1" applyNumberFormat="1" applyFont="1" applyFill="1" applyBorder="1" applyAlignment="1">
      <alignment vertical="center"/>
    </xf>
    <xf numFmtId="44" fontId="3" fillId="0" borderId="30" xfId="1" applyNumberFormat="1" applyFont="1" applyFill="1" applyBorder="1" applyAlignment="1">
      <alignment vertical="center" wrapText="1"/>
    </xf>
    <xf numFmtId="44" fontId="32" fillId="0" borderId="30" xfId="1" applyNumberFormat="1" applyFont="1" applyFill="1" applyBorder="1" applyAlignment="1">
      <alignment vertical="center"/>
    </xf>
    <xf numFmtId="44" fontId="34" fillId="0" borderId="30" xfId="1" applyNumberFormat="1" applyFont="1" applyBorder="1"/>
    <xf numFmtId="44" fontId="35" fillId="0" borderId="30" xfId="1" applyNumberFormat="1" applyFont="1" applyBorder="1" applyAlignment="1">
      <alignment horizontal="center"/>
    </xf>
    <xf numFmtId="44" fontId="32" fillId="0" borderId="30" xfId="1" applyNumberFormat="1" applyFont="1" applyFill="1" applyBorder="1"/>
    <xf numFmtId="44" fontId="32" fillId="2" borderId="8" xfId="1" applyNumberFormat="1" applyFont="1" applyFill="1" applyBorder="1"/>
    <xf numFmtId="44" fontId="9" fillId="2" borderId="8" xfId="1" applyNumberFormat="1" applyFont="1" applyFill="1" applyBorder="1" applyAlignment="1"/>
    <xf numFmtId="44" fontId="0" fillId="0" borderId="0" xfId="1" applyNumberFormat="1" applyFont="1"/>
    <xf numFmtId="44" fontId="22" fillId="2" borderId="13" xfId="1" applyNumberFormat="1" applyFont="1" applyFill="1" applyBorder="1" applyAlignment="1">
      <alignment horizontal="center"/>
    </xf>
    <xf numFmtId="44" fontId="23" fillId="4" borderId="10" xfId="1" applyNumberFormat="1" applyFont="1" applyFill="1" applyBorder="1" applyAlignment="1">
      <alignment horizontal="center" vertical="center" wrapText="1"/>
    </xf>
    <xf numFmtId="44" fontId="25" fillId="0" borderId="8" xfId="1" applyNumberFormat="1" applyFont="1" applyBorder="1" applyAlignment="1"/>
    <xf numFmtId="44" fontId="25" fillId="0" borderId="8" xfId="1" applyNumberFormat="1" applyFont="1" applyBorder="1" applyAlignment="1">
      <alignment wrapText="1"/>
    </xf>
    <xf numFmtId="44" fontId="25" fillId="0" borderId="8" xfId="1" applyNumberFormat="1" applyFont="1" applyFill="1" applyBorder="1" applyAlignment="1">
      <alignment wrapText="1"/>
    </xf>
    <xf numFmtId="44" fontId="25" fillId="0" borderId="8" xfId="1" applyNumberFormat="1" applyFont="1" applyBorder="1" applyAlignment="1">
      <alignment vertical="center" wrapText="1"/>
    </xf>
    <xf numFmtId="44" fontId="21" fillId="2" borderId="8" xfId="1" applyNumberFormat="1" applyFont="1" applyFill="1" applyBorder="1" applyAlignment="1">
      <alignment wrapText="1"/>
    </xf>
    <xf numFmtId="44" fontId="20" fillId="0" borderId="8" xfId="1" applyNumberFormat="1" applyFont="1" applyBorder="1"/>
    <xf numFmtId="44" fontId="21" fillId="0" borderId="8" xfId="1" applyNumberFormat="1" applyFont="1" applyBorder="1"/>
    <xf numFmtId="44" fontId="20" fillId="0" borderId="0" xfId="1" applyNumberFormat="1" applyFont="1"/>
    <xf numFmtId="44" fontId="14" fillId="0" borderId="18" xfId="15" applyFont="1" applyBorder="1" applyAlignment="1">
      <alignment horizontal="center"/>
    </xf>
    <xf numFmtId="44" fontId="69" fillId="0" borderId="8" xfId="15" applyFont="1" applyBorder="1" applyAlignment="1">
      <alignment horizontal="center" vertical="center" wrapText="1"/>
    </xf>
    <xf numFmtId="44" fontId="70" fillId="0" borderId="8" xfId="15" applyFont="1" applyBorder="1" applyAlignment="1">
      <alignment horizontal="center" vertical="center" wrapText="1"/>
    </xf>
    <xf numFmtId="44" fontId="14" fillId="0" borderId="0" xfId="15" applyFont="1" applyAlignment="1">
      <alignment horizontal="center"/>
    </xf>
    <xf numFmtId="168" fontId="0" fillId="0" borderId="14" xfId="1" applyNumberFormat="1" applyFont="1" applyBorder="1" applyAlignment="1">
      <alignment horizontal="center"/>
    </xf>
    <xf numFmtId="168" fontId="60" fillId="0" borderId="8" xfId="1" applyNumberFormat="1" applyFont="1" applyBorder="1" applyAlignment="1">
      <alignment horizontal="center" vertical="center" wrapText="1"/>
    </xf>
    <xf numFmtId="168" fontId="61" fillId="0" borderId="8" xfId="1" applyNumberFormat="1" applyFont="1" applyBorder="1" applyAlignment="1">
      <alignment horizontal="center" vertical="center" wrapText="1"/>
    </xf>
    <xf numFmtId="168" fontId="63" fillId="0" borderId="8" xfId="1" applyNumberFormat="1" applyFont="1" applyBorder="1" applyAlignment="1">
      <alignment horizontal="center" vertical="center" wrapText="1"/>
    </xf>
    <xf numFmtId="168" fontId="61" fillId="0" borderId="9" xfId="1" applyNumberFormat="1" applyFont="1" applyBorder="1" applyAlignment="1">
      <alignment horizontal="center" vertical="center" wrapText="1"/>
    </xf>
    <xf numFmtId="0" fontId="62" fillId="0" borderId="24" xfId="0" applyFont="1" applyBorder="1" applyAlignment="1">
      <alignment vertical="center" wrapText="1"/>
    </xf>
    <xf numFmtId="0" fontId="62" fillId="0" borderId="24" xfId="0" applyFont="1" applyBorder="1" applyAlignment="1">
      <alignment horizontal="center" vertical="center" wrapText="1"/>
    </xf>
    <xf numFmtId="0" fontId="19" fillId="0" borderId="39" xfId="0" applyFont="1" applyBorder="1" applyAlignment="1">
      <alignment horizontal="center" vertical="center" wrapText="1"/>
    </xf>
    <xf numFmtId="44" fontId="69" fillId="0" borderId="24" xfId="15" applyFont="1" applyBorder="1" applyAlignment="1">
      <alignment horizontal="center" vertical="center" wrapText="1"/>
    </xf>
    <xf numFmtId="0" fontId="62" fillId="0" borderId="25" xfId="0" applyFont="1" applyBorder="1" applyAlignment="1">
      <alignment vertical="center" wrapText="1"/>
    </xf>
    <xf numFmtId="0" fontId="59" fillId="0" borderId="41" xfId="0" applyFont="1" applyBorder="1" applyAlignment="1">
      <alignment vertical="center" wrapText="1"/>
    </xf>
    <xf numFmtId="0" fontId="59" fillId="0" borderId="24" xfId="0" applyFont="1" applyBorder="1" applyAlignment="1">
      <alignment vertical="center" wrapText="1"/>
    </xf>
    <xf numFmtId="0" fontId="62" fillId="0" borderId="39" xfId="0" applyFont="1" applyBorder="1" applyAlignment="1">
      <alignment horizontal="center" vertical="center" wrapText="1"/>
    </xf>
    <xf numFmtId="0" fontId="4" fillId="0" borderId="51" xfId="0" applyFont="1" applyBorder="1" applyAlignment="1">
      <alignment horizontal="center" vertical="center" wrapText="1"/>
    </xf>
    <xf numFmtId="44" fontId="69" fillId="0" borderId="39" xfId="15" applyFont="1" applyBorder="1" applyAlignment="1">
      <alignment horizontal="center" vertical="center" wrapText="1"/>
    </xf>
    <xf numFmtId="168" fontId="61" fillId="0" borderId="15" xfId="1" applyNumberFormat="1" applyFont="1" applyBorder="1" applyAlignment="1">
      <alignment horizontal="center" vertical="center" wrapText="1"/>
    </xf>
    <xf numFmtId="0" fontId="0" fillId="0" borderId="52" xfId="0" applyBorder="1"/>
    <xf numFmtId="168" fontId="0" fillId="0" borderId="54" xfId="1" applyNumberFormat="1" applyFont="1" applyBorder="1" applyAlignment="1">
      <alignment horizontal="center"/>
    </xf>
    <xf numFmtId="0" fontId="59" fillId="0" borderId="54" xfId="0" applyFont="1" applyFill="1" applyBorder="1" applyAlignment="1">
      <alignment vertical="center" wrapText="1"/>
    </xf>
    <xf numFmtId="0" fontId="0" fillId="0" borderId="20" xfId="0" applyBorder="1" applyAlignment="1">
      <alignment horizontal="center"/>
    </xf>
    <xf numFmtId="44" fontId="14" fillId="0" borderId="20" xfId="15" applyFont="1" applyBorder="1" applyAlignment="1">
      <alignment horizontal="center"/>
    </xf>
    <xf numFmtId="0" fontId="5" fillId="0" borderId="14" xfId="0" applyFont="1" applyBorder="1" applyAlignment="1">
      <alignment horizontal="left" vertical="center"/>
    </xf>
    <xf numFmtId="0" fontId="6" fillId="0" borderId="8" xfId="0" applyFont="1" applyBorder="1" applyAlignment="1">
      <alignment vertical="center"/>
    </xf>
    <xf numFmtId="0" fontId="48" fillId="0" borderId="24" xfId="0" applyFont="1" applyBorder="1"/>
    <xf numFmtId="0" fontId="6" fillId="0" borderId="24" xfId="0" applyFont="1" applyBorder="1" applyAlignment="1">
      <alignment vertical="center"/>
    </xf>
    <xf numFmtId="0" fontId="50" fillId="0" borderId="39" xfId="0" applyFont="1" applyBorder="1" applyAlignment="1">
      <alignment vertical="center"/>
    </xf>
    <xf numFmtId="166" fontId="50" fillId="0" borderId="24" xfId="0" applyNumberFormat="1" applyFont="1" applyBorder="1" applyAlignment="1">
      <alignment vertical="center"/>
    </xf>
    <xf numFmtId="0" fontId="48" fillId="0" borderId="55" xfId="0" applyFont="1" applyBorder="1"/>
    <xf numFmtId="0" fontId="6" fillId="0" borderId="53" xfId="0" applyFont="1" applyBorder="1"/>
    <xf numFmtId="0" fontId="48" fillId="0" borderId="53" xfId="0" applyFont="1" applyBorder="1"/>
    <xf numFmtId="166" fontId="6" fillId="0" borderId="56" xfId="0" applyNumberFormat="1" applyFont="1" applyBorder="1"/>
    <xf numFmtId="0" fontId="59" fillId="7" borderId="8" xfId="0" applyFont="1" applyFill="1" applyBorder="1" applyAlignment="1">
      <alignment vertical="center" wrapText="1"/>
    </xf>
    <xf numFmtId="0" fontId="66" fillId="7" borderId="8" xfId="0" applyFont="1" applyFill="1" applyBorder="1" applyAlignment="1">
      <alignment horizontal="center" vertical="center" wrapText="1"/>
    </xf>
    <xf numFmtId="0" fontId="65" fillId="7" borderId="8" xfId="0" applyFont="1" applyFill="1" applyBorder="1" applyAlignment="1">
      <alignment horizontal="center" vertical="center" wrapText="1"/>
    </xf>
    <xf numFmtId="44" fontId="68" fillId="7" borderId="8" xfId="15" applyFont="1" applyFill="1" applyBorder="1" applyAlignment="1">
      <alignment horizontal="center" vertical="center" wrapText="1"/>
    </xf>
    <xf numFmtId="168" fontId="67" fillId="7" borderId="8" xfId="1" applyNumberFormat="1" applyFont="1" applyFill="1" applyBorder="1" applyAlignment="1">
      <alignment horizontal="center" vertical="center" wrapText="1"/>
    </xf>
    <xf numFmtId="0" fontId="0" fillId="7" borderId="0" xfId="0" applyFill="1"/>
    <xf numFmtId="0" fontId="20" fillId="0" borderId="0" xfId="0" applyFont="1" applyAlignment="1">
      <alignment vertical="center"/>
    </xf>
    <xf numFmtId="3" fontId="23" fillId="4" borderId="10" xfId="0" applyNumberFormat="1" applyFont="1" applyFill="1" applyBorder="1" applyAlignment="1">
      <alignment horizontal="center" vertical="center" wrapText="1"/>
    </xf>
    <xf numFmtId="0" fontId="9" fillId="7" borderId="8" xfId="2" applyFont="1" applyFill="1" applyBorder="1" applyAlignment="1">
      <alignment horizontal="left" vertical="center"/>
    </xf>
    <xf numFmtId="0" fontId="9" fillId="7" borderId="8" xfId="2" applyFont="1" applyFill="1" applyBorder="1" applyAlignment="1">
      <alignment vertical="center"/>
    </xf>
    <xf numFmtId="0" fontId="9" fillId="7" borderId="8" xfId="2" applyFont="1" applyFill="1" applyBorder="1" applyAlignment="1">
      <alignment vertical="center" wrapText="1"/>
    </xf>
    <xf numFmtId="44" fontId="9" fillId="7" borderId="8" xfId="1" applyNumberFormat="1" applyFont="1" applyFill="1" applyBorder="1" applyAlignment="1">
      <alignment horizontal="center" vertical="center" wrapText="1"/>
    </xf>
    <xf numFmtId="0" fontId="0" fillId="7" borderId="0" xfId="0" applyFill="1" applyAlignment="1">
      <alignment vertical="center"/>
    </xf>
    <xf numFmtId="0" fontId="9" fillId="7" borderId="40" xfId="0" applyFont="1" applyFill="1" applyBorder="1" applyAlignment="1" applyProtection="1">
      <alignment horizontal="center" vertical="center" wrapText="1"/>
    </xf>
    <xf numFmtId="0" fontId="9" fillId="7" borderId="33" xfId="0" applyFont="1" applyFill="1" applyBorder="1" applyAlignment="1" applyProtection="1">
      <alignment horizontal="center" vertical="center" wrapText="1"/>
    </xf>
    <xf numFmtId="43" fontId="9" fillId="7" borderId="33" xfId="1" applyNumberFormat="1" applyFont="1" applyFill="1" applyBorder="1" applyAlignment="1" applyProtection="1">
      <alignment horizontal="center" vertical="center" wrapText="1"/>
    </xf>
    <xf numFmtId="43" fontId="9" fillId="7" borderId="34" xfId="1" applyNumberFormat="1" applyFont="1" applyFill="1" applyBorder="1" applyAlignment="1" applyProtection="1">
      <alignment horizontal="center" vertical="center" wrapText="1"/>
    </xf>
    <xf numFmtId="0" fontId="36" fillId="7" borderId="7" xfId="0" applyFont="1" applyFill="1" applyBorder="1" applyAlignment="1" applyProtection="1">
      <alignment horizontal="center" vertical="top" wrapText="1"/>
    </xf>
    <xf numFmtId="0" fontId="36" fillId="7" borderId="4" xfId="0" applyFont="1" applyFill="1" applyBorder="1" applyAlignment="1" applyProtection="1">
      <alignment horizontal="center" wrapText="1"/>
    </xf>
    <xf numFmtId="4" fontId="43" fillId="0" borderId="4" xfId="12" applyNumberFormat="1" applyFont="1" applyBorder="1" applyAlignment="1">
      <alignment horizontal="center" vertical="center"/>
    </xf>
    <xf numFmtId="4" fontId="43" fillId="0" borderId="5" xfId="12" applyNumberFormat="1" applyFont="1" applyBorder="1" applyAlignment="1">
      <alignment horizontal="center" vertical="center"/>
    </xf>
    <xf numFmtId="4" fontId="43" fillId="0" borderId="43" xfId="12" applyNumberFormat="1" applyFont="1" applyBorder="1" applyAlignment="1">
      <alignment horizontal="center" vertical="center"/>
    </xf>
    <xf numFmtId="0" fontId="45" fillId="0" borderId="37" xfId="12" applyFont="1" applyBorder="1" applyAlignment="1">
      <alignment horizontal="left" vertical="center" wrapText="1" indent="1"/>
    </xf>
    <xf numFmtId="0" fontId="45" fillId="0" borderId="0" xfId="12" applyFont="1" applyBorder="1" applyAlignment="1">
      <alignment horizontal="left" vertical="center" wrapText="1" indent="1"/>
    </xf>
    <xf numFmtId="0" fontId="6" fillId="0" borderId="50" xfId="0" applyFont="1" applyBorder="1" applyAlignment="1">
      <alignment horizontal="center"/>
    </xf>
    <xf numFmtId="0" fontId="6" fillId="0" borderId="35" xfId="0" applyFont="1" applyBorder="1" applyAlignment="1">
      <alignment horizontal="center"/>
    </xf>
    <xf numFmtId="0" fontId="6" fillId="0" borderId="38" xfId="0" applyFont="1" applyBorder="1" applyAlignment="1">
      <alignment horizontal="center"/>
    </xf>
    <xf numFmtId="0" fontId="62" fillId="0" borderId="8" xfId="0" applyFont="1" applyBorder="1" applyAlignment="1">
      <alignment vertical="center" wrapText="1"/>
    </xf>
    <xf numFmtId="0" fontId="62" fillId="0" borderId="8" xfId="0" applyFont="1" applyBorder="1" applyAlignment="1">
      <alignment horizontal="center" vertical="center" wrapText="1"/>
    </xf>
    <xf numFmtId="0" fontId="19" fillId="0" borderId="8" xfId="0" applyFont="1" applyBorder="1" applyAlignment="1">
      <alignment horizontal="center" vertical="center" wrapText="1"/>
    </xf>
    <xf numFmtId="44" fontId="70" fillId="0" borderId="8" xfId="15" applyFont="1" applyBorder="1" applyAlignment="1">
      <alignment horizontal="center" vertical="center" wrapText="1"/>
    </xf>
    <xf numFmtId="168" fontId="61" fillId="0" borderId="8" xfId="1" applyNumberFormat="1" applyFont="1" applyBorder="1" applyAlignment="1">
      <alignment horizontal="center" vertical="center" wrapText="1"/>
    </xf>
    <xf numFmtId="0" fontId="51" fillId="0" borderId="0" xfId="0" applyFont="1" applyBorder="1" applyAlignment="1">
      <alignment horizontal="center" vertical="center"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 xfId="0" applyFont="1" applyFill="1" applyBorder="1" applyAlignment="1">
      <alignment horizontal="center"/>
    </xf>
    <xf numFmtId="0" fontId="24" fillId="5" borderId="4" xfId="0" applyFont="1" applyFill="1" applyBorder="1" applyAlignment="1">
      <alignment horizontal="center"/>
    </xf>
    <xf numFmtId="0" fontId="24" fillId="5" borderId="5" xfId="0" applyFont="1" applyFill="1" applyBorder="1" applyAlignment="1">
      <alignment horizontal="center"/>
    </xf>
    <xf numFmtId="0" fontId="24" fillId="5" borderId="9" xfId="0" applyFont="1" applyFill="1" applyBorder="1" applyAlignment="1">
      <alignment horizontal="center"/>
    </xf>
    <xf numFmtId="0" fontId="29" fillId="0" borderId="4" xfId="0" applyFont="1" applyFill="1" applyBorder="1" applyAlignment="1">
      <alignment horizontal="left" wrapText="1"/>
    </xf>
    <xf numFmtId="0" fontId="29" fillId="0" borderId="5" xfId="0" applyFont="1" applyFill="1" applyBorder="1" applyAlignment="1">
      <alignment horizontal="left" wrapText="1"/>
    </xf>
    <xf numFmtId="0" fontId="29" fillId="0" borderId="9" xfId="0" applyFont="1" applyFill="1" applyBorder="1" applyAlignment="1">
      <alignment horizontal="left" wrapText="1"/>
    </xf>
    <xf numFmtId="0" fontId="21" fillId="2" borderId="4" xfId="0" applyFont="1" applyFill="1" applyBorder="1" applyAlignment="1">
      <alignment horizontal="right" vertical="center" wrapText="1"/>
    </xf>
    <xf numFmtId="0" fontId="21" fillId="2" borderId="9" xfId="0" applyFont="1" applyFill="1" applyBorder="1" applyAlignment="1">
      <alignment horizontal="right" vertical="center" wrapText="1"/>
    </xf>
    <xf numFmtId="0" fontId="9" fillId="0" borderId="31" xfId="0" applyFont="1" applyBorder="1" applyAlignment="1">
      <alignment horizontal="center"/>
    </xf>
    <xf numFmtId="0" fontId="9" fillId="0" borderId="14" xfId="0" applyFont="1" applyBorder="1" applyAlignment="1">
      <alignment horizontal="center"/>
    </xf>
    <xf numFmtId="0" fontId="36" fillId="0" borderId="4" xfId="0" applyFont="1" applyBorder="1" applyAlignment="1">
      <alignment horizontal="center"/>
    </xf>
    <xf numFmtId="0" fontId="36" fillId="0" borderId="5" xfId="0" applyFont="1" applyBorder="1" applyAlignment="1">
      <alignment horizontal="center"/>
    </xf>
    <xf numFmtId="0" fontId="36" fillId="0" borderId="9" xfId="0" applyFont="1" applyBorder="1" applyAlignment="1">
      <alignment horizontal="center"/>
    </xf>
    <xf numFmtId="0" fontId="6" fillId="0" borderId="3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0" fontId="9" fillId="0" borderId="4"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9" fillId="0" borderId="32" xfId="0" applyFont="1" applyBorder="1" applyAlignment="1" applyProtection="1">
      <alignment horizontal="right" wrapText="1"/>
    </xf>
    <xf numFmtId="0" fontId="39" fillId="0" borderId="35" xfId="0" applyFont="1" applyBorder="1" applyAlignment="1" applyProtection="1">
      <alignment horizontal="right" wrapText="1"/>
    </xf>
    <xf numFmtId="0" fontId="40" fillId="0" borderId="35" xfId="0" applyFont="1" applyBorder="1" applyAlignment="1" applyProtection="1">
      <alignment horizontal="right" wrapText="1"/>
    </xf>
    <xf numFmtId="0" fontId="6"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6" fillId="0" borderId="1"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36" xfId="0" applyFont="1" applyFill="1" applyBorder="1" applyAlignment="1" applyProtection="1">
      <alignment horizontal="center" vertical="center" wrapText="1"/>
    </xf>
    <xf numFmtId="0" fontId="0" fillId="0" borderId="5" xfId="0" applyFill="1" applyBorder="1" applyAlignment="1" applyProtection="1">
      <alignment horizontal="left" vertical="top" wrapText="1"/>
    </xf>
    <xf numFmtId="0" fontId="36"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36" fillId="7" borderId="4" xfId="0" applyFont="1" applyFill="1" applyBorder="1" applyAlignment="1" applyProtection="1">
      <alignment horizontal="center" vertical="center" wrapText="1"/>
    </xf>
    <xf numFmtId="0" fontId="36" fillId="7" borderId="5" xfId="0" applyFont="1" applyFill="1" applyBorder="1" applyAlignment="1" applyProtection="1">
      <alignment horizontal="center" vertical="center" wrapText="1"/>
    </xf>
    <xf numFmtId="0" fontId="36" fillId="7" borderId="6" xfId="0" applyFont="1" applyFill="1" applyBorder="1" applyAlignment="1" applyProtection="1">
      <alignment horizontal="center" vertical="center" wrapText="1"/>
    </xf>
    <xf numFmtId="0" fontId="9" fillId="2" borderId="4" xfId="0" applyFont="1" applyFill="1" applyBorder="1" applyAlignment="1" applyProtection="1">
      <alignment horizontal="left" vertical="top" wrapText="1"/>
    </xf>
    <xf numFmtId="0" fontId="0" fillId="2" borderId="5" xfId="0" applyFill="1" applyBorder="1" applyAlignment="1" applyProtection="1">
      <alignment horizontal="left" vertical="top" wrapText="1"/>
    </xf>
    <xf numFmtId="0" fontId="9" fillId="7" borderId="38" xfId="0" applyFont="1" applyFill="1" applyBorder="1" applyAlignment="1" applyProtection="1">
      <alignment horizontal="center" vertical="center" wrapText="1"/>
    </xf>
    <xf numFmtId="0" fontId="9" fillId="7" borderId="33" xfId="0" applyFont="1" applyFill="1" applyBorder="1" applyAlignment="1" applyProtection="1">
      <alignment horizontal="center" vertical="center" wrapText="1"/>
    </xf>
    <xf numFmtId="0" fontId="36" fillId="3" borderId="5" xfId="0" applyFont="1" applyFill="1" applyBorder="1" applyAlignment="1" applyProtection="1">
      <alignment horizontal="center" vertical="center" wrapText="1"/>
    </xf>
    <xf numFmtId="0" fontId="36" fillId="3" borderId="6" xfId="0" applyFont="1" applyFill="1" applyBorder="1" applyAlignment="1" applyProtection="1">
      <alignment horizontal="center" vertical="center" wrapText="1"/>
    </xf>
    <xf numFmtId="0" fontId="37" fillId="0" borderId="4" xfId="0" applyFont="1" applyFill="1" applyBorder="1" applyAlignment="1" applyProtection="1">
      <alignment horizontal="left" vertical="top" wrapText="1"/>
    </xf>
    <xf numFmtId="0" fontId="38" fillId="0" borderId="5" xfId="0" applyFont="1" applyFill="1" applyBorder="1" applyAlignment="1" applyProtection="1">
      <alignment horizontal="left" vertical="top" wrapText="1"/>
    </xf>
    <xf numFmtId="0" fontId="2" fillId="6" borderId="1" xfId="0" applyFont="1" applyFill="1" applyBorder="1" applyAlignment="1">
      <alignment horizontal="center" vertical="top"/>
    </xf>
    <xf numFmtId="0" fontId="2" fillId="6" borderId="2" xfId="0" applyFont="1" applyFill="1" applyBorder="1" applyAlignment="1">
      <alignment horizontal="center" vertical="top"/>
    </xf>
    <xf numFmtId="0" fontId="2" fillId="6" borderId="3" xfId="0" applyFont="1" applyFill="1" applyBorder="1" applyAlignment="1">
      <alignment horizontal="center" vertical="top"/>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2" fillId="6" borderId="25"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4" xfId="0" applyFont="1" applyFill="1" applyBorder="1" applyAlignment="1">
      <alignment horizontal="center" wrapText="1"/>
    </xf>
    <xf numFmtId="0" fontId="2" fillId="6" borderId="28" xfId="0" applyFont="1" applyFill="1" applyBorder="1" applyAlignment="1">
      <alignment horizontal="center" wrapText="1"/>
    </xf>
    <xf numFmtId="43" fontId="2" fillId="6" borderId="26" xfId="1" applyFont="1" applyFill="1" applyBorder="1" applyAlignment="1">
      <alignment horizontal="center" wrapText="1"/>
    </xf>
    <xf numFmtId="43" fontId="2" fillId="6" borderId="29" xfId="1" applyFont="1" applyFill="1" applyBorder="1" applyAlignment="1">
      <alignment horizontal="center" wrapText="1"/>
    </xf>
    <xf numFmtId="0" fontId="13" fillId="2" borderId="4" xfId="4" applyFont="1" applyFill="1" applyBorder="1" applyAlignment="1">
      <alignment horizontal="center" vertical="top" wrapText="1"/>
    </xf>
    <xf numFmtId="0" fontId="13" fillId="2" borderId="5" xfId="4" applyFont="1" applyFill="1" applyBorder="1" applyAlignment="1">
      <alignment horizontal="center" vertical="top"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7" xfId="10" applyFont="1" applyFill="1" applyBorder="1" applyAlignment="1">
      <alignment horizontal="left" vertical="center" wrapText="1" indent="1"/>
    </xf>
    <xf numFmtId="0" fontId="7" fillId="0" borderId="0" xfId="10" applyFont="1" applyFill="1" applyBorder="1" applyAlignment="1">
      <alignment horizontal="left" vertical="center" wrapText="1" indent="1"/>
    </xf>
    <xf numFmtId="0" fontId="7" fillId="0" borderId="15" xfId="10" applyFont="1" applyFill="1" applyBorder="1" applyAlignment="1">
      <alignment horizontal="left" vertical="center" wrapText="1" indent="1"/>
    </xf>
    <xf numFmtId="0" fontId="49" fillId="0" borderId="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48" fillId="0" borderId="22" xfId="0" applyFont="1" applyBorder="1" applyAlignment="1">
      <alignment horizontal="center"/>
    </xf>
    <xf numFmtId="0" fontId="48" fillId="0" borderId="13" xfId="0" applyFont="1" applyBorder="1" applyAlignment="1">
      <alignment horizontal="center"/>
    </xf>
    <xf numFmtId="0" fontId="49" fillId="0" borderId="10" xfId="0" applyFont="1" applyFill="1" applyBorder="1" applyAlignment="1">
      <alignment vertical="center"/>
    </xf>
    <xf numFmtId="0" fontId="49" fillId="0" borderId="8" xfId="0" applyFont="1" applyFill="1" applyBorder="1" applyAlignment="1">
      <alignment vertical="center"/>
    </xf>
    <xf numFmtId="0" fontId="5" fillId="0" borderId="16" xfId="0" applyFont="1" applyBorder="1" applyAlignment="1">
      <alignment horizontal="center" vertical="center" wrapText="1"/>
    </xf>
  </cellXfs>
  <cellStyles count="16">
    <cellStyle name="Comma" xfId="1" builtinId="3"/>
    <cellStyle name="Comma 11" xfId="6"/>
    <cellStyle name="Comma 2 4" xfId="14"/>
    <cellStyle name="Comma 4" xfId="3"/>
    <cellStyle name="Comma 5" xfId="8"/>
    <cellStyle name="Currency" xfId="15" builtinId="4"/>
    <cellStyle name="Normal" xfId="0" builtinId="0"/>
    <cellStyle name="Normal 10" xfId="13"/>
    <cellStyle name="Normal 11" xfId="5"/>
    <cellStyle name="Normal 14" xfId="9"/>
    <cellStyle name="Normal 2" xfId="4"/>
    <cellStyle name="Normal 2 2" xfId="10"/>
    <cellStyle name="Normal 2 2 2" xfId="12"/>
    <cellStyle name="Normal 3" xfId="11"/>
    <cellStyle name="Normal 5" xfId="2"/>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OM%20SOMALIA/WASH/Boreholes%20-%20Afmadhow/BoQ%20Afmadhow%20borehole_Unpri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ies"/>
      <sheetName val="Elevated water tank"/>
      <sheetName val="Generator shed"/>
      <sheetName val="Generator installation"/>
      <sheetName val="Borehole"/>
      <sheetName val="Piping"/>
      <sheetName val="Caretakers room"/>
      <sheetName val="Water kiosk"/>
      <sheetName val="Fence"/>
      <sheetName val="Water troughs"/>
      <sheetName val="Grand summary"/>
    </sheetNames>
    <sheetDataSet>
      <sheetData sheetId="0" refreshError="1"/>
      <sheetData sheetId="1">
        <row r="5">
          <cell r="B5" t="str">
            <v>AFMADHOW DISTRICT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0"/>
  <sheetViews>
    <sheetView view="pageBreakPreview" topLeftCell="A517" zoomScale="93" zoomScaleNormal="100" zoomScaleSheetLayoutView="93" workbookViewId="0">
      <selection activeCell="M498" sqref="M498"/>
    </sheetView>
  </sheetViews>
  <sheetFormatPr defaultColWidth="3.5703125" defaultRowHeight="14.25" x14ac:dyDescent="0.2"/>
  <cols>
    <col min="1" max="1" width="11.85546875" style="224" customWidth="1"/>
    <col min="2" max="2" width="12.42578125" style="177" customWidth="1"/>
    <col min="3" max="3" width="9" style="169" customWidth="1"/>
    <col min="4" max="4" width="7.42578125" style="169" customWidth="1"/>
    <col min="5" max="6" width="7.5703125" style="169" customWidth="1"/>
    <col min="7" max="7" width="15" style="169" customWidth="1"/>
    <col min="8" max="8" width="9.7109375" style="169" customWidth="1"/>
    <col min="9" max="9" width="14.5703125" style="172" customWidth="1"/>
    <col min="10" max="10" width="14.42578125" style="172" customWidth="1"/>
    <col min="11" max="11" width="19.85546875" style="225" customWidth="1"/>
    <col min="12" max="253" width="9.140625" style="169" customWidth="1"/>
    <col min="254" max="255" width="1.28515625" style="169" customWidth="1"/>
    <col min="256" max="256" width="3.5703125" style="169"/>
    <col min="257" max="257" width="11.85546875" style="169" customWidth="1"/>
    <col min="258" max="258" width="12.42578125" style="169" customWidth="1"/>
    <col min="259" max="259" width="9" style="169" customWidth="1"/>
    <col min="260" max="260" width="7.42578125" style="169" customWidth="1"/>
    <col min="261" max="262" width="7.5703125" style="169" customWidth="1"/>
    <col min="263" max="263" width="15" style="169" customWidth="1"/>
    <col min="264" max="264" width="9.7109375" style="169" customWidth="1"/>
    <col min="265" max="265" width="14.5703125" style="169" customWidth="1"/>
    <col min="266" max="266" width="14.42578125" style="169" customWidth="1"/>
    <col min="267" max="267" width="19.85546875" style="169" customWidth="1"/>
    <col min="268" max="509" width="9.140625" style="169" customWidth="1"/>
    <col min="510" max="511" width="1.28515625" style="169" customWidth="1"/>
    <col min="512" max="512" width="3.5703125" style="169"/>
    <col min="513" max="513" width="11.85546875" style="169" customWidth="1"/>
    <col min="514" max="514" width="12.42578125" style="169" customWidth="1"/>
    <col min="515" max="515" width="9" style="169" customWidth="1"/>
    <col min="516" max="516" width="7.42578125" style="169" customWidth="1"/>
    <col min="517" max="518" width="7.5703125" style="169" customWidth="1"/>
    <col min="519" max="519" width="15" style="169" customWidth="1"/>
    <col min="520" max="520" width="9.7109375" style="169" customWidth="1"/>
    <col min="521" max="521" width="14.5703125" style="169" customWidth="1"/>
    <col min="522" max="522" width="14.42578125" style="169" customWidth="1"/>
    <col min="523" max="523" width="19.85546875" style="169" customWidth="1"/>
    <col min="524" max="765" width="9.140625" style="169" customWidth="1"/>
    <col min="766" max="767" width="1.28515625" style="169" customWidth="1"/>
    <col min="768" max="768" width="3.5703125" style="169"/>
    <col min="769" max="769" width="11.85546875" style="169" customWidth="1"/>
    <col min="770" max="770" width="12.42578125" style="169" customWidth="1"/>
    <col min="771" max="771" width="9" style="169" customWidth="1"/>
    <col min="772" max="772" width="7.42578125" style="169" customWidth="1"/>
    <col min="773" max="774" width="7.5703125" style="169" customWidth="1"/>
    <col min="775" max="775" width="15" style="169" customWidth="1"/>
    <col min="776" max="776" width="9.7109375" style="169" customWidth="1"/>
    <col min="777" max="777" width="14.5703125" style="169" customWidth="1"/>
    <col min="778" max="778" width="14.42578125" style="169" customWidth="1"/>
    <col min="779" max="779" width="19.85546875" style="169" customWidth="1"/>
    <col min="780" max="1021" width="9.140625" style="169" customWidth="1"/>
    <col min="1022" max="1023" width="1.28515625" style="169" customWidth="1"/>
    <col min="1024" max="1024" width="3.5703125" style="169"/>
    <col min="1025" max="1025" width="11.85546875" style="169" customWidth="1"/>
    <col min="1026" max="1026" width="12.42578125" style="169" customWidth="1"/>
    <col min="1027" max="1027" width="9" style="169" customWidth="1"/>
    <col min="1028" max="1028" width="7.42578125" style="169" customWidth="1"/>
    <col min="1029" max="1030" width="7.5703125" style="169" customWidth="1"/>
    <col min="1031" max="1031" width="15" style="169" customWidth="1"/>
    <col min="1032" max="1032" width="9.7109375" style="169" customWidth="1"/>
    <col min="1033" max="1033" width="14.5703125" style="169" customWidth="1"/>
    <col min="1034" max="1034" width="14.42578125" style="169" customWidth="1"/>
    <col min="1035" max="1035" width="19.85546875" style="169" customWidth="1"/>
    <col min="1036" max="1277" width="9.140625" style="169" customWidth="1"/>
    <col min="1278" max="1279" width="1.28515625" style="169" customWidth="1"/>
    <col min="1280" max="1280" width="3.5703125" style="169"/>
    <col min="1281" max="1281" width="11.85546875" style="169" customWidth="1"/>
    <col min="1282" max="1282" width="12.42578125" style="169" customWidth="1"/>
    <col min="1283" max="1283" width="9" style="169" customWidth="1"/>
    <col min="1284" max="1284" width="7.42578125" style="169" customWidth="1"/>
    <col min="1285" max="1286" width="7.5703125" style="169" customWidth="1"/>
    <col min="1287" max="1287" width="15" style="169" customWidth="1"/>
    <col min="1288" max="1288" width="9.7109375" style="169" customWidth="1"/>
    <col min="1289" max="1289" width="14.5703125" style="169" customWidth="1"/>
    <col min="1290" max="1290" width="14.42578125" style="169" customWidth="1"/>
    <col min="1291" max="1291" width="19.85546875" style="169" customWidth="1"/>
    <col min="1292" max="1533" width="9.140625" style="169" customWidth="1"/>
    <col min="1534" max="1535" width="1.28515625" style="169" customWidth="1"/>
    <col min="1536" max="1536" width="3.5703125" style="169"/>
    <col min="1537" max="1537" width="11.85546875" style="169" customWidth="1"/>
    <col min="1538" max="1538" width="12.42578125" style="169" customWidth="1"/>
    <col min="1539" max="1539" width="9" style="169" customWidth="1"/>
    <col min="1540" max="1540" width="7.42578125" style="169" customWidth="1"/>
    <col min="1541" max="1542" width="7.5703125" style="169" customWidth="1"/>
    <col min="1543" max="1543" width="15" style="169" customWidth="1"/>
    <col min="1544" max="1544" width="9.7109375" style="169" customWidth="1"/>
    <col min="1545" max="1545" width="14.5703125" style="169" customWidth="1"/>
    <col min="1546" max="1546" width="14.42578125" style="169" customWidth="1"/>
    <col min="1547" max="1547" width="19.85546875" style="169" customWidth="1"/>
    <col min="1548" max="1789" width="9.140625" style="169" customWidth="1"/>
    <col min="1790" max="1791" width="1.28515625" style="169" customWidth="1"/>
    <col min="1792" max="1792" width="3.5703125" style="169"/>
    <col min="1793" max="1793" width="11.85546875" style="169" customWidth="1"/>
    <col min="1794" max="1794" width="12.42578125" style="169" customWidth="1"/>
    <col min="1795" max="1795" width="9" style="169" customWidth="1"/>
    <col min="1796" max="1796" width="7.42578125" style="169" customWidth="1"/>
    <col min="1797" max="1798" width="7.5703125" style="169" customWidth="1"/>
    <col min="1799" max="1799" width="15" style="169" customWidth="1"/>
    <col min="1800" max="1800" width="9.7109375" style="169" customWidth="1"/>
    <col min="1801" max="1801" width="14.5703125" style="169" customWidth="1"/>
    <col min="1802" max="1802" width="14.42578125" style="169" customWidth="1"/>
    <col min="1803" max="1803" width="19.85546875" style="169" customWidth="1"/>
    <col min="1804" max="2045" width="9.140625" style="169" customWidth="1"/>
    <col min="2046" max="2047" width="1.28515625" style="169" customWidth="1"/>
    <col min="2048" max="2048" width="3.5703125" style="169"/>
    <col min="2049" max="2049" width="11.85546875" style="169" customWidth="1"/>
    <col min="2050" max="2050" width="12.42578125" style="169" customWidth="1"/>
    <col min="2051" max="2051" width="9" style="169" customWidth="1"/>
    <col min="2052" max="2052" width="7.42578125" style="169" customWidth="1"/>
    <col min="2053" max="2054" width="7.5703125" style="169" customWidth="1"/>
    <col min="2055" max="2055" width="15" style="169" customWidth="1"/>
    <col min="2056" max="2056" width="9.7109375" style="169" customWidth="1"/>
    <col min="2057" max="2057" width="14.5703125" style="169" customWidth="1"/>
    <col min="2058" max="2058" width="14.42578125" style="169" customWidth="1"/>
    <col min="2059" max="2059" width="19.85546875" style="169" customWidth="1"/>
    <col min="2060" max="2301" width="9.140625" style="169" customWidth="1"/>
    <col min="2302" max="2303" width="1.28515625" style="169" customWidth="1"/>
    <col min="2304" max="2304" width="3.5703125" style="169"/>
    <col min="2305" max="2305" width="11.85546875" style="169" customWidth="1"/>
    <col min="2306" max="2306" width="12.42578125" style="169" customWidth="1"/>
    <col min="2307" max="2307" width="9" style="169" customWidth="1"/>
    <col min="2308" max="2308" width="7.42578125" style="169" customWidth="1"/>
    <col min="2309" max="2310" width="7.5703125" style="169" customWidth="1"/>
    <col min="2311" max="2311" width="15" style="169" customWidth="1"/>
    <col min="2312" max="2312" width="9.7109375" style="169" customWidth="1"/>
    <col min="2313" max="2313" width="14.5703125" style="169" customWidth="1"/>
    <col min="2314" max="2314" width="14.42578125" style="169" customWidth="1"/>
    <col min="2315" max="2315" width="19.85546875" style="169" customWidth="1"/>
    <col min="2316" max="2557" width="9.140625" style="169" customWidth="1"/>
    <col min="2558" max="2559" width="1.28515625" style="169" customWidth="1"/>
    <col min="2560" max="2560" width="3.5703125" style="169"/>
    <col min="2561" max="2561" width="11.85546875" style="169" customWidth="1"/>
    <col min="2562" max="2562" width="12.42578125" style="169" customWidth="1"/>
    <col min="2563" max="2563" width="9" style="169" customWidth="1"/>
    <col min="2564" max="2564" width="7.42578125" style="169" customWidth="1"/>
    <col min="2565" max="2566" width="7.5703125" style="169" customWidth="1"/>
    <col min="2567" max="2567" width="15" style="169" customWidth="1"/>
    <col min="2568" max="2568" width="9.7109375" style="169" customWidth="1"/>
    <col min="2569" max="2569" width="14.5703125" style="169" customWidth="1"/>
    <col min="2570" max="2570" width="14.42578125" style="169" customWidth="1"/>
    <col min="2571" max="2571" width="19.85546875" style="169" customWidth="1"/>
    <col min="2572" max="2813" width="9.140625" style="169" customWidth="1"/>
    <col min="2814" max="2815" width="1.28515625" style="169" customWidth="1"/>
    <col min="2816" max="2816" width="3.5703125" style="169"/>
    <col min="2817" max="2817" width="11.85546875" style="169" customWidth="1"/>
    <col min="2818" max="2818" width="12.42578125" style="169" customWidth="1"/>
    <col min="2819" max="2819" width="9" style="169" customWidth="1"/>
    <col min="2820" max="2820" width="7.42578125" style="169" customWidth="1"/>
    <col min="2821" max="2822" width="7.5703125" style="169" customWidth="1"/>
    <col min="2823" max="2823" width="15" style="169" customWidth="1"/>
    <col min="2824" max="2824" width="9.7109375" style="169" customWidth="1"/>
    <col min="2825" max="2825" width="14.5703125" style="169" customWidth="1"/>
    <col min="2826" max="2826" width="14.42578125" style="169" customWidth="1"/>
    <col min="2827" max="2827" width="19.85546875" style="169" customWidth="1"/>
    <col min="2828" max="3069" width="9.140625" style="169" customWidth="1"/>
    <col min="3070" max="3071" width="1.28515625" style="169" customWidth="1"/>
    <col min="3072" max="3072" width="3.5703125" style="169"/>
    <col min="3073" max="3073" width="11.85546875" style="169" customWidth="1"/>
    <col min="3074" max="3074" width="12.42578125" style="169" customWidth="1"/>
    <col min="3075" max="3075" width="9" style="169" customWidth="1"/>
    <col min="3076" max="3076" width="7.42578125" style="169" customWidth="1"/>
    <col min="3077" max="3078" width="7.5703125" style="169" customWidth="1"/>
    <col min="3079" max="3079" width="15" style="169" customWidth="1"/>
    <col min="3080" max="3080" width="9.7109375" style="169" customWidth="1"/>
    <col min="3081" max="3081" width="14.5703125" style="169" customWidth="1"/>
    <col min="3082" max="3082" width="14.42578125" style="169" customWidth="1"/>
    <col min="3083" max="3083" width="19.85546875" style="169" customWidth="1"/>
    <col min="3084" max="3325" width="9.140625" style="169" customWidth="1"/>
    <col min="3326" max="3327" width="1.28515625" style="169" customWidth="1"/>
    <col min="3328" max="3328" width="3.5703125" style="169"/>
    <col min="3329" max="3329" width="11.85546875" style="169" customWidth="1"/>
    <col min="3330" max="3330" width="12.42578125" style="169" customWidth="1"/>
    <col min="3331" max="3331" width="9" style="169" customWidth="1"/>
    <col min="3332" max="3332" width="7.42578125" style="169" customWidth="1"/>
    <col min="3333" max="3334" width="7.5703125" style="169" customWidth="1"/>
    <col min="3335" max="3335" width="15" style="169" customWidth="1"/>
    <col min="3336" max="3336" width="9.7109375" style="169" customWidth="1"/>
    <col min="3337" max="3337" width="14.5703125" style="169" customWidth="1"/>
    <col min="3338" max="3338" width="14.42578125" style="169" customWidth="1"/>
    <col min="3339" max="3339" width="19.85546875" style="169" customWidth="1"/>
    <col min="3340" max="3581" width="9.140625" style="169" customWidth="1"/>
    <col min="3582" max="3583" width="1.28515625" style="169" customWidth="1"/>
    <col min="3584" max="3584" width="3.5703125" style="169"/>
    <col min="3585" max="3585" width="11.85546875" style="169" customWidth="1"/>
    <col min="3586" max="3586" width="12.42578125" style="169" customWidth="1"/>
    <col min="3587" max="3587" width="9" style="169" customWidth="1"/>
    <col min="3588" max="3588" width="7.42578125" style="169" customWidth="1"/>
    <col min="3589" max="3590" width="7.5703125" style="169" customWidth="1"/>
    <col min="3591" max="3591" width="15" style="169" customWidth="1"/>
    <col min="3592" max="3592" width="9.7109375" style="169" customWidth="1"/>
    <col min="3593" max="3593" width="14.5703125" style="169" customWidth="1"/>
    <col min="3594" max="3594" width="14.42578125" style="169" customWidth="1"/>
    <col min="3595" max="3595" width="19.85546875" style="169" customWidth="1"/>
    <col min="3596" max="3837" width="9.140625" style="169" customWidth="1"/>
    <col min="3838" max="3839" width="1.28515625" style="169" customWidth="1"/>
    <col min="3840" max="3840" width="3.5703125" style="169"/>
    <col min="3841" max="3841" width="11.85546875" style="169" customWidth="1"/>
    <col min="3842" max="3842" width="12.42578125" style="169" customWidth="1"/>
    <col min="3843" max="3843" width="9" style="169" customWidth="1"/>
    <col min="3844" max="3844" width="7.42578125" style="169" customWidth="1"/>
    <col min="3845" max="3846" width="7.5703125" style="169" customWidth="1"/>
    <col min="3847" max="3847" width="15" style="169" customWidth="1"/>
    <col min="3848" max="3848" width="9.7109375" style="169" customWidth="1"/>
    <col min="3849" max="3849" width="14.5703125" style="169" customWidth="1"/>
    <col min="3850" max="3850" width="14.42578125" style="169" customWidth="1"/>
    <col min="3851" max="3851" width="19.85546875" style="169" customWidth="1"/>
    <col min="3852" max="4093" width="9.140625" style="169" customWidth="1"/>
    <col min="4094" max="4095" width="1.28515625" style="169" customWidth="1"/>
    <col min="4096" max="4096" width="3.5703125" style="169"/>
    <col min="4097" max="4097" width="11.85546875" style="169" customWidth="1"/>
    <col min="4098" max="4098" width="12.42578125" style="169" customWidth="1"/>
    <col min="4099" max="4099" width="9" style="169" customWidth="1"/>
    <col min="4100" max="4100" width="7.42578125" style="169" customWidth="1"/>
    <col min="4101" max="4102" width="7.5703125" style="169" customWidth="1"/>
    <col min="4103" max="4103" width="15" style="169" customWidth="1"/>
    <col min="4104" max="4104" width="9.7109375" style="169" customWidth="1"/>
    <col min="4105" max="4105" width="14.5703125" style="169" customWidth="1"/>
    <col min="4106" max="4106" width="14.42578125" style="169" customWidth="1"/>
    <col min="4107" max="4107" width="19.85546875" style="169" customWidth="1"/>
    <col min="4108" max="4349" width="9.140625" style="169" customWidth="1"/>
    <col min="4350" max="4351" width="1.28515625" style="169" customWidth="1"/>
    <col min="4352" max="4352" width="3.5703125" style="169"/>
    <col min="4353" max="4353" width="11.85546875" style="169" customWidth="1"/>
    <col min="4354" max="4354" width="12.42578125" style="169" customWidth="1"/>
    <col min="4355" max="4355" width="9" style="169" customWidth="1"/>
    <col min="4356" max="4356" width="7.42578125" style="169" customWidth="1"/>
    <col min="4357" max="4358" width="7.5703125" style="169" customWidth="1"/>
    <col min="4359" max="4359" width="15" style="169" customWidth="1"/>
    <col min="4360" max="4360" width="9.7109375" style="169" customWidth="1"/>
    <col min="4361" max="4361" width="14.5703125" style="169" customWidth="1"/>
    <col min="4362" max="4362" width="14.42578125" style="169" customWidth="1"/>
    <col min="4363" max="4363" width="19.85546875" style="169" customWidth="1"/>
    <col min="4364" max="4605" width="9.140625" style="169" customWidth="1"/>
    <col min="4606" max="4607" width="1.28515625" style="169" customWidth="1"/>
    <col min="4608" max="4608" width="3.5703125" style="169"/>
    <col min="4609" max="4609" width="11.85546875" style="169" customWidth="1"/>
    <col min="4610" max="4610" width="12.42578125" style="169" customWidth="1"/>
    <col min="4611" max="4611" width="9" style="169" customWidth="1"/>
    <col min="4612" max="4612" width="7.42578125" style="169" customWidth="1"/>
    <col min="4613" max="4614" width="7.5703125" style="169" customWidth="1"/>
    <col min="4615" max="4615" width="15" style="169" customWidth="1"/>
    <col min="4616" max="4616" width="9.7109375" style="169" customWidth="1"/>
    <col min="4617" max="4617" width="14.5703125" style="169" customWidth="1"/>
    <col min="4618" max="4618" width="14.42578125" style="169" customWidth="1"/>
    <col min="4619" max="4619" width="19.85546875" style="169" customWidth="1"/>
    <col min="4620" max="4861" width="9.140625" style="169" customWidth="1"/>
    <col min="4862" max="4863" width="1.28515625" style="169" customWidth="1"/>
    <col min="4864" max="4864" width="3.5703125" style="169"/>
    <col min="4865" max="4865" width="11.85546875" style="169" customWidth="1"/>
    <col min="4866" max="4866" width="12.42578125" style="169" customWidth="1"/>
    <col min="4867" max="4867" width="9" style="169" customWidth="1"/>
    <col min="4868" max="4868" width="7.42578125" style="169" customWidth="1"/>
    <col min="4869" max="4870" width="7.5703125" style="169" customWidth="1"/>
    <col min="4871" max="4871" width="15" style="169" customWidth="1"/>
    <col min="4872" max="4872" width="9.7109375" style="169" customWidth="1"/>
    <col min="4873" max="4873" width="14.5703125" style="169" customWidth="1"/>
    <col min="4874" max="4874" width="14.42578125" style="169" customWidth="1"/>
    <col min="4875" max="4875" width="19.85546875" style="169" customWidth="1"/>
    <col min="4876" max="5117" width="9.140625" style="169" customWidth="1"/>
    <col min="5118" max="5119" width="1.28515625" style="169" customWidth="1"/>
    <col min="5120" max="5120" width="3.5703125" style="169"/>
    <col min="5121" max="5121" width="11.85546875" style="169" customWidth="1"/>
    <col min="5122" max="5122" width="12.42578125" style="169" customWidth="1"/>
    <col min="5123" max="5123" width="9" style="169" customWidth="1"/>
    <col min="5124" max="5124" width="7.42578125" style="169" customWidth="1"/>
    <col min="5125" max="5126" width="7.5703125" style="169" customWidth="1"/>
    <col min="5127" max="5127" width="15" style="169" customWidth="1"/>
    <col min="5128" max="5128" width="9.7109375" style="169" customWidth="1"/>
    <col min="5129" max="5129" width="14.5703125" style="169" customWidth="1"/>
    <col min="5130" max="5130" width="14.42578125" style="169" customWidth="1"/>
    <col min="5131" max="5131" width="19.85546875" style="169" customWidth="1"/>
    <col min="5132" max="5373" width="9.140625" style="169" customWidth="1"/>
    <col min="5374" max="5375" width="1.28515625" style="169" customWidth="1"/>
    <col min="5376" max="5376" width="3.5703125" style="169"/>
    <col min="5377" max="5377" width="11.85546875" style="169" customWidth="1"/>
    <col min="5378" max="5378" width="12.42578125" style="169" customWidth="1"/>
    <col min="5379" max="5379" width="9" style="169" customWidth="1"/>
    <col min="5380" max="5380" width="7.42578125" style="169" customWidth="1"/>
    <col min="5381" max="5382" width="7.5703125" style="169" customWidth="1"/>
    <col min="5383" max="5383" width="15" style="169" customWidth="1"/>
    <col min="5384" max="5384" width="9.7109375" style="169" customWidth="1"/>
    <col min="5385" max="5385" width="14.5703125" style="169" customWidth="1"/>
    <col min="5386" max="5386" width="14.42578125" style="169" customWidth="1"/>
    <col min="5387" max="5387" width="19.85546875" style="169" customWidth="1"/>
    <col min="5388" max="5629" width="9.140625" style="169" customWidth="1"/>
    <col min="5630" max="5631" width="1.28515625" style="169" customWidth="1"/>
    <col min="5632" max="5632" width="3.5703125" style="169"/>
    <col min="5633" max="5633" width="11.85546875" style="169" customWidth="1"/>
    <col min="5634" max="5634" width="12.42578125" style="169" customWidth="1"/>
    <col min="5635" max="5635" width="9" style="169" customWidth="1"/>
    <col min="5636" max="5636" width="7.42578125" style="169" customWidth="1"/>
    <col min="5637" max="5638" width="7.5703125" style="169" customWidth="1"/>
    <col min="5639" max="5639" width="15" style="169" customWidth="1"/>
    <col min="5640" max="5640" width="9.7109375" style="169" customWidth="1"/>
    <col min="5641" max="5641" width="14.5703125" style="169" customWidth="1"/>
    <col min="5642" max="5642" width="14.42578125" style="169" customWidth="1"/>
    <col min="5643" max="5643" width="19.85546875" style="169" customWidth="1"/>
    <col min="5644" max="5885" width="9.140625" style="169" customWidth="1"/>
    <col min="5886" max="5887" width="1.28515625" style="169" customWidth="1"/>
    <col min="5888" max="5888" width="3.5703125" style="169"/>
    <col min="5889" max="5889" width="11.85546875" style="169" customWidth="1"/>
    <col min="5890" max="5890" width="12.42578125" style="169" customWidth="1"/>
    <col min="5891" max="5891" width="9" style="169" customWidth="1"/>
    <col min="5892" max="5892" width="7.42578125" style="169" customWidth="1"/>
    <col min="5893" max="5894" width="7.5703125" style="169" customWidth="1"/>
    <col min="5895" max="5895" width="15" style="169" customWidth="1"/>
    <col min="5896" max="5896" width="9.7109375" style="169" customWidth="1"/>
    <col min="5897" max="5897" width="14.5703125" style="169" customWidth="1"/>
    <col min="5898" max="5898" width="14.42578125" style="169" customWidth="1"/>
    <col min="5899" max="5899" width="19.85546875" style="169" customWidth="1"/>
    <col min="5900" max="6141" width="9.140625" style="169" customWidth="1"/>
    <col min="6142" max="6143" width="1.28515625" style="169" customWidth="1"/>
    <col min="6144" max="6144" width="3.5703125" style="169"/>
    <col min="6145" max="6145" width="11.85546875" style="169" customWidth="1"/>
    <col min="6146" max="6146" width="12.42578125" style="169" customWidth="1"/>
    <col min="6147" max="6147" width="9" style="169" customWidth="1"/>
    <col min="6148" max="6148" width="7.42578125" style="169" customWidth="1"/>
    <col min="6149" max="6150" width="7.5703125" style="169" customWidth="1"/>
    <col min="6151" max="6151" width="15" style="169" customWidth="1"/>
    <col min="6152" max="6152" width="9.7109375" style="169" customWidth="1"/>
    <col min="6153" max="6153" width="14.5703125" style="169" customWidth="1"/>
    <col min="6154" max="6154" width="14.42578125" style="169" customWidth="1"/>
    <col min="6155" max="6155" width="19.85546875" style="169" customWidth="1"/>
    <col min="6156" max="6397" width="9.140625" style="169" customWidth="1"/>
    <col min="6398" max="6399" width="1.28515625" style="169" customWidth="1"/>
    <col min="6400" max="6400" width="3.5703125" style="169"/>
    <col min="6401" max="6401" width="11.85546875" style="169" customWidth="1"/>
    <col min="6402" max="6402" width="12.42578125" style="169" customWidth="1"/>
    <col min="6403" max="6403" width="9" style="169" customWidth="1"/>
    <col min="6404" max="6404" width="7.42578125" style="169" customWidth="1"/>
    <col min="6405" max="6406" width="7.5703125" style="169" customWidth="1"/>
    <col min="6407" max="6407" width="15" style="169" customWidth="1"/>
    <col min="6408" max="6408" width="9.7109375" style="169" customWidth="1"/>
    <col min="6409" max="6409" width="14.5703125" style="169" customWidth="1"/>
    <col min="6410" max="6410" width="14.42578125" style="169" customWidth="1"/>
    <col min="6411" max="6411" width="19.85546875" style="169" customWidth="1"/>
    <col min="6412" max="6653" width="9.140625" style="169" customWidth="1"/>
    <col min="6654" max="6655" width="1.28515625" style="169" customWidth="1"/>
    <col min="6656" max="6656" width="3.5703125" style="169"/>
    <col min="6657" max="6657" width="11.85546875" style="169" customWidth="1"/>
    <col min="6658" max="6658" width="12.42578125" style="169" customWidth="1"/>
    <col min="6659" max="6659" width="9" style="169" customWidth="1"/>
    <col min="6660" max="6660" width="7.42578125" style="169" customWidth="1"/>
    <col min="6661" max="6662" width="7.5703125" style="169" customWidth="1"/>
    <col min="6663" max="6663" width="15" style="169" customWidth="1"/>
    <col min="6664" max="6664" width="9.7109375" style="169" customWidth="1"/>
    <col min="6665" max="6665" width="14.5703125" style="169" customWidth="1"/>
    <col min="6666" max="6666" width="14.42578125" style="169" customWidth="1"/>
    <col min="6667" max="6667" width="19.85546875" style="169" customWidth="1"/>
    <col min="6668" max="6909" width="9.140625" style="169" customWidth="1"/>
    <col min="6910" max="6911" width="1.28515625" style="169" customWidth="1"/>
    <col min="6912" max="6912" width="3.5703125" style="169"/>
    <col min="6913" max="6913" width="11.85546875" style="169" customWidth="1"/>
    <col min="6914" max="6914" width="12.42578125" style="169" customWidth="1"/>
    <col min="6915" max="6915" width="9" style="169" customWidth="1"/>
    <col min="6916" max="6916" width="7.42578125" style="169" customWidth="1"/>
    <col min="6917" max="6918" width="7.5703125" style="169" customWidth="1"/>
    <col min="6919" max="6919" width="15" style="169" customWidth="1"/>
    <col min="6920" max="6920" width="9.7109375" style="169" customWidth="1"/>
    <col min="6921" max="6921" width="14.5703125" style="169" customWidth="1"/>
    <col min="6922" max="6922" width="14.42578125" style="169" customWidth="1"/>
    <col min="6923" max="6923" width="19.85546875" style="169" customWidth="1"/>
    <col min="6924" max="7165" width="9.140625" style="169" customWidth="1"/>
    <col min="7166" max="7167" width="1.28515625" style="169" customWidth="1"/>
    <col min="7168" max="7168" width="3.5703125" style="169"/>
    <col min="7169" max="7169" width="11.85546875" style="169" customWidth="1"/>
    <col min="7170" max="7170" width="12.42578125" style="169" customWidth="1"/>
    <col min="7171" max="7171" width="9" style="169" customWidth="1"/>
    <col min="7172" max="7172" width="7.42578125" style="169" customWidth="1"/>
    <col min="7173" max="7174" width="7.5703125" style="169" customWidth="1"/>
    <col min="7175" max="7175" width="15" style="169" customWidth="1"/>
    <col min="7176" max="7176" width="9.7109375" style="169" customWidth="1"/>
    <col min="7177" max="7177" width="14.5703125" style="169" customWidth="1"/>
    <col min="7178" max="7178" width="14.42578125" style="169" customWidth="1"/>
    <col min="7179" max="7179" width="19.85546875" style="169" customWidth="1"/>
    <col min="7180" max="7421" width="9.140625" style="169" customWidth="1"/>
    <col min="7422" max="7423" width="1.28515625" style="169" customWidth="1"/>
    <col min="7424" max="7424" width="3.5703125" style="169"/>
    <col min="7425" max="7425" width="11.85546875" style="169" customWidth="1"/>
    <col min="7426" max="7426" width="12.42578125" style="169" customWidth="1"/>
    <col min="7427" max="7427" width="9" style="169" customWidth="1"/>
    <col min="7428" max="7428" width="7.42578125" style="169" customWidth="1"/>
    <col min="7429" max="7430" width="7.5703125" style="169" customWidth="1"/>
    <col min="7431" max="7431" width="15" style="169" customWidth="1"/>
    <col min="7432" max="7432" width="9.7109375" style="169" customWidth="1"/>
    <col min="7433" max="7433" width="14.5703125" style="169" customWidth="1"/>
    <col min="7434" max="7434" width="14.42578125" style="169" customWidth="1"/>
    <col min="7435" max="7435" width="19.85546875" style="169" customWidth="1"/>
    <col min="7436" max="7677" width="9.140625" style="169" customWidth="1"/>
    <col min="7678" max="7679" width="1.28515625" style="169" customWidth="1"/>
    <col min="7680" max="7680" width="3.5703125" style="169"/>
    <col min="7681" max="7681" width="11.85546875" style="169" customWidth="1"/>
    <col min="7682" max="7682" width="12.42578125" style="169" customWidth="1"/>
    <col min="7683" max="7683" width="9" style="169" customWidth="1"/>
    <col min="7684" max="7684" width="7.42578125" style="169" customWidth="1"/>
    <col min="7685" max="7686" width="7.5703125" style="169" customWidth="1"/>
    <col min="7687" max="7687" width="15" style="169" customWidth="1"/>
    <col min="7688" max="7688" width="9.7109375" style="169" customWidth="1"/>
    <col min="7689" max="7689" width="14.5703125" style="169" customWidth="1"/>
    <col min="7690" max="7690" width="14.42578125" style="169" customWidth="1"/>
    <col min="7691" max="7691" width="19.85546875" style="169" customWidth="1"/>
    <col min="7692" max="7933" width="9.140625" style="169" customWidth="1"/>
    <col min="7934" max="7935" width="1.28515625" style="169" customWidth="1"/>
    <col min="7936" max="7936" width="3.5703125" style="169"/>
    <col min="7937" max="7937" width="11.85546875" style="169" customWidth="1"/>
    <col min="7938" max="7938" width="12.42578125" style="169" customWidth="1"/>
    <col min="7939" max="7939" width="9" style="169" customWidth="1"/>
    <col min="7940" max="7940" width="7.42578125" style="169" customWidth="1"/>
    <col min="7941" max="7942" width="7.5703125" style="169" customWidth="1"/>
    <col min="7943" max="7943" width="15" style="169" customWidth="1"/>
    <col min="7944" max="7944" width="9.7109375" style="169" customWidth="1"/>
    <col min="7945" max="7945" width="14.5703125" style="169" customWidth="1"/>
    <col min="7946" max="7946" width="14.42578125" style="169" customWidth="1"/>
    <col min="7947" max="7947" width="19.85546875" style="169" customWidth="1"/>
    <col min="7948" max="8189" width="9.140625" style="169" customWidth="1"/>
    <col min="8190" max="8191" width="1.28515625" style="169" customWidth="1"/>
    <col min="8192" max="8192" width="3.5703125" style="169"/>
    <col min="8193" max="8193" width="11.85546875" style="169" customWidth="1"/>
    <col min="8194" max="8194" width="12.42578125" style="169" customWidth="1"/>
    <col min="8195" max="8195" width="9" style="169" customWidth="1"/>
    <col min="8196" max="8196" width="7.42578125" style="169" customWidth="1"/>
    <col min="8197" max="8198" width="7.5703125" style="169" customWidth="1"/>
    <col min="8199" max="8199" width="15" style="169" customWidth="1"/>
    <col min="8200" max="8200" width="9.7109375" style="169" customWidth="1"/>
    <col min="8201" max="8201" width="14.5703125" style="169" customWidth="1"/>
    <col min="8202" max="8202" width="14.42578125" style="169" customWidth="1"/>
    <col min="8203" max="8203" width="19.85546875" style="169" customWidth="1"/>
    <col min="8204" max="8445" width="9.140625" style="169" customWidth="1"/>
    <col min="8446" max="8447" width="1.28515625" style="169" customWidth="1"/>
    <col min="8448" max="8448" width="3.5703125" style="169"/>
    <col min="8449" max="8449" width="11.85546875" style="169" customWidth="1"/>
    <col min="8450" max="8450" width="12.42578125" style="169" customWidth="1"/>
    <col min="8451" max="8451" width="9" style="169" customWidth="1"/>
    <col min="8452" max="8452" width="7.42578125" style="169" customWidth="1"/>
    <col min="8453" max="8454" width="7.5703125" style="169" customWidth="1"/>
    <col min="8455" max="8455" width="15" style="169" customWidth="1"/>
    <col min="8456" max="8456" width="9.7109375" style="169" customWidth="1"/>
    <col min="8457" max="8457" width="14.5703125" style="169" customWidth="1"/>
    <col min="8458" max="8458" width="14.42578125" style="169" customWidth="1"/>
    <col min="8459" max="8459" width="19.85546875" style="169" customWidth="1"/>
    <col min="8460" max="8701" width="9.140625" style="169" customWidth="1"/>
    <col min="8702" max="8703" width="1.28515625" style="169" customWidth="1"/>
    <col min="8704" max="8704" width="3.5703125" style="169"/>
    <col min="8705" max="8705" width="11.85546875" style="169" customWidth="1"/>
    <col min="8706" max="8706" width="12.42578125" style="169" customWidth="1"/>
    <col min="8707" max="8707" width="9" style="169" customWidth="1"/>
    <col min="8708" max="8708" width="7.42578125" style="169" customWidth="1"/>
    <col min="8709" max="8710" width="7.5703125" style="169" customWidth="1"/>
    <col min="8711" max="8711" width="15" style="169" customWidth="1"/>
    <col min="8712" max="8712" width="9.7109375" style="169" customWidth="1"/>
    <col min="8713" max="8713" width="14.5703125" style="169" customWidth="1"/>
    <col min="8714" max="8714" width="14.42578125" style="169" customWidth="1"/>
    <col min="8715" max="8715" width="19.85546875" style="169" customWidth="1"/>
    <col min="8716" max="8957" width="9.140625" style="169" customWidth="1"/>
    <col min="8958" max="8959" width="1.28515625" style="169" customWidth="1"/>
    <col min="8960" max="8960" width="3.5703125" style="169"/>
    <col min="8961" max="8961" width="11.85546875" style="169" customWidth="1"/>
    <col min="8962" max="8962" width="12.42578125" style="169" customWidth="1"/>
    <col min="8963" max="8963" width="9" style="169" customWidth="1"/>
    <col min="8964" max="8964" width="7.42578125" style="169" customWidth="1"/>
    <col min="8965" max="8966" width="7.5703125" style="169" customWidth="1"/>
    <col min="8967" max="8967" width="15" style="169" customWidth="1"/>
    <col min="8968" max="8968" width="9.7109375" style="169" customWidth="1"/>
    <col min="8969" max="8969" width="14.5703125" style="169" customWidth="1"/>
    <col min="8970" max="8970" width="14.42578125" style="169" customWidth="1"/>
    <col min="8971" max="8971" width="19.85546875" style="169" customWidth="1"/>
    <col min="8972" max="9213" width="9.140625" style="169" customWidth="1"/>
    <col min="9214" max="9215" width="1.28515625" style="169" customWidth="1"/>
    <col min="9216" max="9216" width="3.5703125" style="169"/>
    <col min="9217" max="9217" width="11.85546875" style="169" customWidth="1"/>
    <col min="9218" max="9218" width="12.42578125" style="169" customWidth="1"/>
    <col min="9219" max="9219" width="9" style="169" customWidth="1"/>
    <col min="9220" max="9220" width="7.42578125" style="169" customWidth="1"/>
    <col min="9221" max="9222" width="7.5703125" style="169" customWidth="1"/>
    <col min="9223" max="9223" width="15" style="169" customWidth="1"/>
    <col min="9224" max="9224" width="9.7109375" style="169" customWidth="1"/>
    <col min="9225" max="9225" width="14.5703125" style="169" customWidth="1"/>
    <col min="9226" max="9226" width="14.42578125" style="169" customWidth="1"/>
    <col min="9227" max="9227" width="19.85546875" style="169" customWidth="1"/>
    <col min="9228" max="9469" width="9.140625" style="169" customWidth="1"/>
    <col min="9470" max="9471" width="1.28515625" style="169" customWidth="1"/>
    <col min="9472" max="9472" width="3.5703125" style="169"/>
    <col min="9473" max="9473" width="11.85546875" style="169" customWidth="1"/>
    <col min="9474" max="9474" width="12.42578125" style="169" customWidth="1"/>
    <col min="9475" max="9475" width="9" style="169" customWidth="1"/>
    <col min="9476" max="9476" width="7.42578125" style="169" customWidth="1"/>
    <col min="9477" max="9478" width="7.5703125" style="169" customWidth="1"/>
    <col min="9479" max="9479" width="15" style="169" customWidth="1"/>
    <col min="9480" max="9480" width="9.7109375" style="169" customWidth="1"/>
    <col min="9481" max="9481" width="14.5703125" style="169" customWidth="1"/>
    <col min="9482" max="9482" width="14.42578125" style="169" customWidth="1"/>
    <col min="9483" max="9483" width="19.85546875" style="169" customWidth="1"/>
    <col min="9484" max="9725" width="9.140625" style="169" customWidth="1"/>
    <col min="9726" max="9727" width="1.28515625" style="169" customWidth="1"/>
    <col min="9728" max="9728" width="3.5703125" style="169"/>
    <col min="9729" max="9729" width="11.85546875" style="169" customWidth="1"/>
    <col min="9730" max="9730" width="12.42578125" style="169" customWidth="1"/>
    <col min="9731" max="9731" width="9" style="169" customWidth="1"/>
    <col min="9732" max="9732" width="7.42578125" style="169" customWidth="1"/>
    <col min="9733" max="9734" width="7.5703125" style="169" customWidth="1"/>
    <col min="9735" max="9735" width="15" style="169" customWidth="1"/>
    <col min="9736" max="9736" width="9.7109375" style="169" customWidth="1"/>
    <col min="9737" max="9737" width="14.5703125" style="169" customWidth="1"/>
    <col min="9738" max="9738" width="14.42578125" style="169" customWidth="1"/>
    <col min="9739" max="9739" width="19.85546875" style="169" customWidth="1"/>
    <col min="9740" max="9981" width="9.140625" style="169" customWidth="1"/>
    <col min="9982" max="9983" width="1.28515625" style="169" customWidth="1"/>
    <col min="9984" max="9984" width="3.5703125" style="169"/>
    <col min="9985" max="9985" width="11.85546875" style="169" customWidth="1"/>
    <col min="9986" max="9986" width="12.42578125" style="169" customWidth="1"/>
    <col min="9987" max="9987" width="9" style="169" customWidth="1"/>
    <col min="9988" max="9988" width="7.42578125" style="169" customWidth="1"/>
    <col min="9989" max="9990" width="7.5703125" style="169" customWidth="1"/>
    <col min="9991" max="9991" width="15" style="169" customWidth="1"/>
    <col min="9992" max="9992" width="9.7109375" style="169" customWidth="1"/>
    <col min="9993" max="9993" width="14.5703125" style="169" customWidth="1"/>
    <col min="9994" max="9994" width="14.42578125" style="169" customWidth="1"/>
    <col min="9995" max="9995" width="19.85546875" style="169" customWidth="1"/>
    <col min="9996" max="10237" width="9.140625" style="169" customWidth="1"/>
    <col min="10238" max="10239" width="1.28515625" style="169" customWidth="1"/>
    <col min="10240" max="10240" width="3.5703125" style="169"/>
    <col min="10241" max="10241" width="11.85546875" style="169" customWidth="1"/>
    <col min="10242" max="10242" width="12.42578125" style="169" customWidth="1"/>
    <col min="10243" max="10243" width="9" style="169" customWidth="1"/>
    <col min="10244" max="10244" width="7.42578125" style="169" customWidth="1"/>
    <col min="10245" max="10246" width="7.5703125" style="169" customWidth="1"/>
    <col min="10247" max="10247" width="15" style="169" customWidth="1"/>
    <col min="10248" max="10248" width="9.7109375" style="169" customWidth="1"/>
    <col min="10249" max="10249" width="14.5703125" style="169" customWidth="1"/>
    <col min="10250" max="10250" width="14.42578125" style="169" customWidth="1"/>
    <col min="10251" max="10251" width="19.85546875" style="169" customWidth="1"/>
    <col min="10252" max="10493" width="9.140625" style="169" customWidth="1"/>
    <col min="10494" max="10495" width="1.28515625" style="169" customWidth="1"/>
    <col min="10496" max="10496" width="3.5703125" style="169"/>
    <col min="10497" max="10497" width="11.85546875" style="169" customWidth="1"/>
    <col min="10498" max="10498" width="12.42578125" style="169" customWidth="1"/>
    <col min="10499" max="10499" width="9" style="169" customWidth="1"/>
    <col min="10500" max="10500" width="7.42578125" style="169" customWidth="1"/>
    <col min="10501" max="10502" width="7.5703125" style="169" customWidth="1"/>
    <col min="10503" max="10503" width="15" style="169" customWidth="1"/>
    <col min="10504" max="10504" width="9.7109375" style="169" customWidth="1"/>
    <col min="10505" max="10505" width="14.5703125" style="169" customWidth="1"/>
    <col min="10506" max="10506" width="14.42578125" style="169" customWidth="1"/>
    <col min="10507" max="10507" width="19.85546875" style="169" customWidth="1"/>
    <col min="10508" max="10749" width="9.140625" style="169" customWidth="1"/>
    <col min="10750" max="10751" width="1.28515625" style="169" customWidth="1"/>
    <col min="10752" max="10752" width="3.5703125" style="169"/>
    <col min="10753" max="10753" width="11.85546875" style="169" customWidth="1"/>
    <col min="10754" max="10754" width="12.42578125" style="169" customWidth="1"/>
    <col min="10755" max="10755" width="9" style="169" customWidth="1"/>
    <col min="10756" max="10756" width="7.42578125" style="169" customWidth="1"/>
    <col min="10757" max="10758" width="7.5703125" style="169" customWidth="1"/>
    <col min="10759" max="10759" width="15" style="169" customWidth="1"/>
    <col min="10760" max="10760" width="9.7109375" style="169" customWidth="1"/>
    <col min="10761" max="10761" width="14.5703125" style="169" customWidth="1"/>
    <col min="10762" max="10762" width="14.42578125" style="169" customWidth="1"/>
    <col min="10763" max="10763" width="19.85546875" style="169" customWidth="1"/>
    <col min="10764" max="11005" width="9.140625" style="169" customWidth="1"/>
    <col min="11006" max="11007" width="1.28515625" style="169" customWidth="1"/>
    <col min="11008" max="11008" width="3.5703125" style="169"/>
    <col min="11009" max="11009" width="11.85546875" style="169" customWidth="1"/>
    <col min="11010" max="11010" width="12.42578125" style="169" customWidth="1"/>
    <col min="11011" max="11011" width="9" style="169" customWidth="1"/>
    <col min="11012" max="11012" width="7.42578125" style="169" customWidth="1"/>
    <col min="11013" max="11014" width="7.5703125" style="169" customWidth="1"/>
    <col min="11015" max="11015" width="15" style="169" customWidth="1"/>
    <col min="11016" max="11016" width="9.7109375" style="169" customWidth="1"/>
    <col min="11017" max="11017" width="14.5703125" style="169" customWidth="1"/>
    <col min="11018" max="11018" width="14.42578125" style="169" customWidth="1"/>
    <col min="11019" max="11019" width="19.85546875" style="169" customWidth="1"/>
    <col min="11020" max="11261" width="9.140625" style="169" customWidth="1"/>
    <col min="11262" max="11263" width="1.28515625" style="169" customWidth="1"/>
    <col min="11264" max="11264" width="3.5703125" style="169"/>
    <col min="11265" max="11265" width="11.85546875" style="169" customWidth="1"/>
    <col min="11266" max="11266" width="12.42578125" style="169" customWidth="1"/>
    <col min="11267" max="11267" width="9" style="169" customWidth="1"/>
    <col min="11268" max="11268" width="7.42578125" style="169" customWidth="1"/>
    <col min="11269" max="11270" width="7.5703125" style="169" customWidth="1"/>
    <col min="11271" max="11271" width="15" style="169" customWidth="1"/>
    <col min="11272" max="11272" width="9.7109375" style="169" customWidth="1"/>
    <col min="11273" max="11273" width="14.5703125" style="169" customWidth="1"/>
    <col min="11274" max="11274" width="14.42578125" style="169" customWidth="1"/>
    <col min="11275" max="11275" width="19.85546875" style="169" customWidth="1"/>
    <col min="11276" max="11517" width="9.140625" style="169" customWidth="1"/>
    <col min="11518" max="11519" width="1.28515625" style="169" customWidth="1"/>
    <col min="11520" max="11520" width="3.5703125" style="169"/>
    <col min="11521" max="11521" width="11.85546875" style="169" customWidth="1"/>
    <col min="11522" max="11522" width="12.42578125" style="169" customWidth="1"/>
    <col min="11523" max="11523" width="9" style="169" customWidth="1"/>
    <col min="11524" max="11524" width="7.42578125" style="169" customWidth="1"/>
    <col min="11525" max="11526" width="7.5703125" style="169" customWidth="1"/>
    <col min="11527" max="11527" width="15" style="169" customWidth="1"/>
    <col min="11528" max="11528" width="9.7109375" style="169" customWidth="1"/>
    <col min="11529" max="11529" width="14.5703125" style="169" customWidth="1"/>
    <col min="11530" max="11530" width="14.42578125" style="169" customWidth="1"/>
    <col min="11531" max="11531" width="19.85546875" style="169" customWidth="1"/>
    <col min="11532" max="11773" width="9.140625" style="169" customWidth="1"/>
    <col min="11774" max="11775" width="1.28515625" style="169" customWidth="1"/>
    <col min="11776" max="11776" width="3.5703125" style="169"/>
    <col min="11777" max="11777" width="11.85546875" style="169" customWidth="1"/>
    <col min="11778" max="11778" width="12.42578125" style="169" customWidth="1"/>
    <col min="11779" max="11779" width="9" style="169" customWidth="1"/>
    <col min="11780" max="11780" width="7.42578125" style="169" customWidth="1"/>
    <col min="11781" max="11782" width="7.5703125" style="169" customWidth="1"/>
    <col min="11783" max="11783" width="15" style="169" customWidth="1"/>
    <col min="11784" max="11784" width="9.7109375" style="169" customWidth="1"/>
    <col min="11785" max="11785" width="14.5703125" style="169" customWidth="1"/>
    <col min="11786" max="11786" width="14.42578125" style="169" customWidth="1"/>
    <col min="11787" max="11787" width="19.85546875" style="169" customWidth="1"/>
    <col min="11788" max="12029" width="9.140625" style="169" customWidth="1"/>
    <col min="12030" max="12031" width="1.28515625" style="169" customWidth="1"/>
    <col min="12032" max="12032" width="3.5703125" style="169"/>
    <col min="12033" max="12033" width="11.85546875" style="169" customWidth="1"/>
    <col min="12034" max="12034" width="12.42578125" style="169" customWidth="1"/>
    <col min="12035" max="12035" width="9" style="169" customWidth="1"/>
    <col min="12036" max="12036" width="7.42578125" style="169" customWidth="1"/>
    <col min="12037" max="12038" width="7.5703125" style="169" customWidth="1"/>
    <col min="12039" max="12039" width="15" style="169" customWidth="1"/>
    <col min="12040" max="12040" width="9.7109375" style="169" customWidth="1"/>
    <col min="12041" max="12041" width="14.5703125" style="169" customWidth="1"/>
    <col min="12042" max="12042" width="14.42578125" style="169" customWidth="1"/>
    <col min="12043" max="12043" width="19.85546875" style="169" customWidth="1"/>
    <col min="12044" max="12285" width="9.140625" style="169" customWidth="1"/>
    <col min="12286" max="12287" width="1.28515625" style="169" customWidth="1"/>
    <col min="12288" max="12288" width="3.5703125" style="169"/>
    <col min="12289" max="12289" width="11.85546875" style="169" customWidth="1"/>
    <col min="12290" max="12290" width="12.42578125" style="169" customWidth="1"/>
    <col min="12291" max="12291" width="9" style="169" customWidth="1"/>
    <col min="12292" max="12292" width="7.42578125" style="169" customWidth="1"/>
    <col min="12293" max="12294" width="7.5703125" style="169" customWidth="1"/>
    <col min="12295" max="12295" width="15" style="169" customWidth="1"/>
    <col min="12296" max="12296" width="9.7109375" style="169" customWidth="1"/>
    <col min="12297" max="12297" width="14.5703125" style="169" customWidth="1"/>
    <col min="12298" max="12298" width="14.42578125" style="169" customWidth="1"/>
    <col min="12299" max="12299" width="19.85546875" style="169" customWidth="1"/>
    <col min="12300" max="12541" width="9.140625" style="169" customWidth="1"/>
    <col min="12542" max="12543" width="1.28515625" style="169" customWidth="1"/>
    <col min="12544" max="12544" width="3.5703125" style="169"/>
    <col min="12545" max="12545" width="11.85546875" style="169" customWidth="1"/>
    <col min="12546" max="12546" width="12.42578125" style="169" customWidth="1"/>
    <col min="12547" max="12547" width="9" style="169" customWidth="1"/>
    <col min="12548" max="12548" width="7.42578125" style="169" customWidth="1"/>
    <col min="12549" max="12550" width="7.5703125" style="169" customWidth="1"/>
    <col min="12551" max="12551" width="15" style="169" customWidth="1"/>
    <col min="12552" max="12552" width="9.7109375" style="169" customWidth="1"/>
    <col min="12553" max="12553" width="14.5703125" style="169" customWidth="1"/>
    <col min="12554" max="12554" width="14.42578125" style="169" customWidth="1"/>
    <col min="12555" max="12555" width="19.85546875" style="169" customWidth="1"/>
    <col min="12556" max="12797" width="9.140625" style="169" customWidth="1"/>
    <col min="12798" max="12799" width="1.28515625" style="169" customWidth="1"/>
    <col min="12800" max="12800" width="3.5703125" style="169"/>
    <col min="12801" max="12801" width="11.85546875" style="169" customWidth="1"/>
    <col min="12802" max="12802" width="12.42578125" style="169" customWidth="1"/>
    <col min="12803" max="12803" width="9" style="169" customWidth="1"/>
    <col min="12804" max="12804" width="7.42578125" style="169" customWidth="1"/>
    <col min="12805" max="12806" width="7.5703125" style="169" customWidth="1"/>
    <col min="12807" max="12807" width="15" style="169" customWidth="1"/>
    <col min="12808" max="12808" width="9.7109375" style="169" customWidth="1"/>
    <col min="12809" max="12809" width="14.5703125" style="169" customWidth="1"/>
    <col min="12810" max="12810" width="14.42578125" style="169" customWidth="1"/>
    <col min="12811" max="12811" width="19.85546875" style="169" customWidth="1"/>
    <col min="12812" max="13053" width="9.140625" style="169" customWidth="1"/>
    <col min="13054" max="13055" width="1.28515625" style="169" customWidth="1"/>
    <col min="13056" max="13056" width="3.5703125" style="169"/>
    <col min="13057" max="13057" width="11.85546875" style="169" customWidth="1"/>
    <col min="13058" max="13058" width="12.42578125" style="169" customWidth="1"/>
    <col min="13059" max="13059" width="9" style="169" customWidth="1"/>
    <col min="13060" max="13060" width="7.42578125" style="169" customWidth="1"/>
    <col min="13061" max="13062" width="7.5703125" style="169" customWidth="1"/>
    <col min="13063" max="13063" width="15" style="169" customWidth="1"/>
    <col min="13064" max="13064" width="9.7109375" style="169" customWidth="1"/>
    <col min="13065" max="13065" width="14.5703125" style="169" customWidth="1"/>
    <col min="13066" max="13066" width="14.42578125" style="169" customWidth="1"/>
    <col min="13067" max="13067" width="19.85546875" style="169" customWidth="1"/>
    <col min="13068" max="13309" width="9.140625" style="169" customWidth="1"/>
    <col min="13310" max="13311" width="1.28515625" style="169" customWidth="1"/>
    <col min="13312" max="13312" width="3.5703125" style="169"/>
    <col min="13313" max="13313" width="11.85546875" style="169" customWidth="1"/>
    <col min="13314" max="13314" width="12.42578125" style="169" customWidth="1"/>
    <col min="13315" max="13315" width="9" style="169" customWidth="1"/>
    <col min="13316" max="13316" width="7.42578125" style="169" customWidth="1"/>
    <col min="13317" max="13318" width="7.5703125" style="169" customWidth="1"/>
    <col min="13319" max="13319" width="15" style="169" customWidth="1"/>
    <col min="13320" max="13320" width="9.7109375" style="169" customWidth="1"/>
    <col min="13321" max="13321" width="14.5703125" style="169" customWidth="1"/>
    <col min="13322" max="13322" width="14.42578125" style="169" customWidth="1"/>
    <col min="13323" max="13323" width="19.85546875" style="169" customWidth="1"/>
    <col min="13324" max="13565" width="9.140625" style="169" customWidth="1"/>
    <col min="13566" max="13567" width="1.28515625" style="169" customWidth="1"/>
    <col min="13568" max="13568" width="3.5703125" style="169"/>
    <col min="13569" max="13569" width="11.85546875" style="169" customWidth="1"/>
    <col min="13570" max="13570" width="12.42578125" style="169" customWidth="1"/>
    <col min="13571" max="13571" width="9" style="169" customWidth="1"/>
    <col min="13572" max="13572" width="7.42578125" style="169" customWidth="1"/>
    <col min="13573" max="13574" width="7.5703125" style="169" customWidth="1"/>
    <col min="13575" max="13575" width="15" style="169" customWidth="1"/>
    <col min="13576" max="13576" width="9.7109375" style="169" customWidth="1"/>
    <col min="13577" max="13577" width="14.5703125" style="169" customWidth="1"/>
    <col min="13578" max="13578" width="14.42578125" style="169" customWidth="1"/>
    <col min="13579" max="13579" width="19.85546875" style="169" customWidth="1"/>
    <col min="13580" max="13821" width="9.140625" style="169" customWidth="1"/>
    <col min="13822" max="13823" width="1.28515625" style="169" customWidth="1"/>
    <col min="13824" max="13824" width="3.5703125" style="169"/>
    <col min="13825" max="13825" width="11.85546875" style="169" customWidth="1"/>
    <col min="13826" max="13826" width="12.42578125" style="169" customWidth="1"/>
    <col min="13827" max="13827" width="9" style="169" customWidth="1"/>
    <col min="13828" max="13828" width="7.42578125" style="169" customWidth="1"/>
    <col min="13829" max="13830" width="7.5703125" style="169" customWidth="1"/>
    <col min="13831" max="13831" width="15" style="169" customWidth="1"/>
    <col min="13832" max="13832" width="9.7109375" style="169" customWidth="1"/>
    <col min="13833" max="13833" width="14.5703125" style="169" customWidth="1"/>
    <col min="13834" max="13834" width="14.42578125" style="169" customWidth="1"/>
    <col min="13835" max="13835" width="19.85546875" style="169" customWidth="1"/>
    <col min="13836" max="14077" width="9.140625" style="169" customWidth="1"/>
    <col min="14078" max="14079" width="1.28515625" style="169" customWidth="1"/>
    <col min="14080" max="14080" width="3.5703125" style="169"/>
    <col min="14081" max="14081" width="11.85546875" style="169" customWidth="1"/>
    <col min="14082" max="14082" width="12.42578125" style="169" customWidth="1"/>
    <col min="14083" max="14083" width="9" style="169" customWidth="1"/>
    <col min="14084" max="14084" width="7.42578125" style="169" customWidth="1"/>
    <col min="14085" max="14086" width="7.5703125" style="169" customWidth="1"/>
    <col min="14087" max="14087" width="15" style="169" customWidth="1"/>
    <col min="14088" max="14088" width="9.7109375" style="169" customWidth="1"/>
    <col min="14089" max="14089" width="14.5703125" style="169" customWidth="1"/>
    <col min="14090" max="14090" width="14.42578125" style="169" customWidth="1"/>
    <col min="14091" max="14091" width="19.85546875" style="169" customWidth="1"/>
    <col min="14092" max="14333" width="9.140625" style="169" customWidth="1"/>
    <col min="14334" max="14335" width="1.28515625" style="169" customWidth="1"/>
    <col min="14336" max="14336" width="3.5703125" style="169"/>
    <col min="14337" max="14337" width="11.85546875" style="169" customWidth="1"/>
    <col min="14338" max="14338" width="12.42578125" style="169" customWidth="1"/>
    <col min="14339" max="14339" width="9" style="169" customWidth="1"/>
    <col min="14340" max="14340" width="7.42578125" style="169" customWidth="1"/>
    <col min="14341" max="14342" width="7.5703125" style="169" customWidth="1"/>
    <col min="14343" max="14343" width="15" style="169" customWidth="1"/>
    <col min="14344" max="14344" width="9.7109375" style="169" customWidth="1"/>
    <col min="14345" max="14345" width="14.5703125" style="169" customWidth="1"/>
    <col min="14346" max="14346" width="14.42578125" style="169" customWidth="1"/>
    <col min="14347" max="14347" width="19.85546875" style="169" customWidth="1"/>
    <col min="14348" max="14589" width="9.140625" style="169" customWidth="1"/>
    <col min="14590" max="14591" width="1.28515625" style="169" customWidth="1"/>
    <col min="14592" max="14592" width="3.5703125" style="169"/>
    <col min="14593" max="14593" width="11.85546875" style="169" customWidth="1"/>
    <col min="14594" max="14594" width="12.42578125" style="169" customWidth="1"/>
    <col min="14595" max="14595" width="9" style="169" customWidth="1"/>
    <col min="14596" max="14596" width="7.42578125" style="169" customWidth="1"/>
    <col min="14597" max="14598" width="7.5703125" style="169" customWidth="1"/>
    <col min="14599" max="14599" width="15" style="169" customWidth="1"/>
    <col min="14600" max="14600" width="9.7109375" style="169" customWidth="1"/>
    <col min="14601" max="14601" width="14.5703125" style="169" customWidth="1"/>
    <col min="14602" max="14602" width="14.42578125" style="169" customWidth="1"/>
    <col min="14603" max="14603" width="19.85546875" style="169" customWidth="1"/>
    <col min="14604" max="14845" width="9.140625" style="169" customWidth="1"/>
    <col min="14846" max="14847" width="1.28515625" style="169" customWidth="1"/>
    <col min="14848" max="14848" width="3.5703125" style="169"/>
    <col min="14849" max="14849" width="11.85546875" style="169" customWidth="1"/>
    <col min="14850" max="14850" width="12.42578125" style="169" customWidth="1"/>
    <col min="14851" max="14851" width="9" style="169" customWidth="1"/>
    <col min="14852" max="14852" width="7.42578125" style="169" customWidth="1"/>
    <col min="14853" max="14854" width="7.5703125" style="169" customWidth="1"/>
    <col min="14855" max="14855" width="15" style="169" customWidth="1"/>
    <col min="14856" max="14856" width="9.7109375" style="169" customWidth="1"/>
    <col min="14857" max="14857" width="14.5703125" style="169" customWidth="1"/>
    <col min="14858" max="14858" width="14.42578125" style="169" customWidth="1"/>
    <col min="14859" max="14859" width="19.85546875" style="169" customWidth="1"/>
    <col min="14860" max="15101" width="9.140625" style="169" customWidth="1"/>
    <col min="15102" max="15103" width="1.28515625" style="169" customWidth="1"/>
    <col min="15104" max="15104" width="3.5703125" style="169"/>
    <col min="15105" max="15105" width="11.85546875" style="169" customWidth="1"/>
    <col min="15106" max="15106" width="12.42578125" style="169" customWidth="1"/>
    <col min="15107" max="15107" width="9" style="169" customWidth="1"/>
    <col min="15108" max="15108" width="7.42578125" style="169" customWidth="1"/>
    <col min="15109" max="15110" width="7.5703125" style="169" customWidth="1"/>
    <col min="15111" max="15111" width="15" style="169" customWidth="1"/>
    <col min="15112" max="15112" width="9.7109375" style="169" customWidth="1"/>
    <col min="15113" max="15113" width="14.5703125" style="169" customWidth="1"/>
    <col min="15114" max="15114" width="14.42578125" style="169" customWidth="1"/>
    <col min="15115" max="15115" width="19.85546875" style="169" customWidth="1"/>
    <col min="15116" max="15357" width="9.140625" style="169" customWidth="1"/>
    <col min="15358" max="15359" width="1.28515625" style="169" customWidth="1"/>
    <col min="15360" max="15360" width="3.5703125" style="169"/>
    <col min="15361" max="15361" width="11.85546875" style="169" customWidth="1"/>
    <col min="15362" max="15362" width="12.42578125" style="169" customWidth="1"/>
    <col min="15363" max="15363" width="9" style="169" customWidth="1"/>
    <col min="15364" max="15364" width="7.42578125" style="169" customWidth="1"/>
    <col min="15365" max="15366" width="7.5703125" style="169" customWidth="1"/>
    <col min="15367" max="15367" width="15" style="169" customWidth="1"/>
    <col min="15368" max="15368" width="9.7109375" style="169" customWidth="1"/>
    <col min="15369" max="15369" width="14.5703125" style="169" customWidth="1"/>
    <col min="15370" max="15370" width="14.42578125" style="169" customWidth="1"/>
    <col min="15371" max="15371" width="19.85546875" style="169" customWidth="1"/>
    <col min="15372" max="15613" width="9.140625" style="169" customWidth="1"/>
    <col min="15614" max="15615" width="1.28515625" style="169" customWidth="1"/>
    <col min="15616" max="15616" width="3.5703125" style="169"/>
    <col min="15617" max="15617" width="11.85546875" style="169" customWidth="1"/>
    <col min="15618" max="15618" width="12.42578125" style="169" customWidth="1"/>
    <col min="15619" max="15619" width="9" style="169" customWidth="1"/>
    <col min="15620" max="15620" width="7.42578125" style="169" customWidth="1"/>
    <col min="15621" max="15622" width="7.5703125" style="169" customWidth="1"/>
    <col min="15623" max="15623" width="15" style="169" customWidth="1"/>
    <col min="15624" max="15624" width="9.7109375" style="169" customWidth="1"/>
    <col min="15625" max="15625" width="14.5703125" style="169" customWidth="1"/>
    <col min="15626" max="15626" width="14.42578125" style="169" customWidth="1"/>
    <col min="15627" max="15627" width="19.85546875" style="169" customWidth="1"/>
    <col min="15628" max="15869" width="9.140625" style="169" customWidth="1"/>
    <col min="15870" max="15871" width="1.28515625" style="169" customWidth="1"/>
    <col min="15872" max="15872" width="3.5703125" style="169"/>
    <col min="15873" max="15873" width="11.85546875" style="169" customWidth="1"/>
    <col min="15874" max="15874" width="12.42578125" style="169" customWidth="1"/>
    <col min="15875" max="15875" width="9" style="169" customWidth="1"/>
    <col min="15876" max="15876" width="7.42578125" style="169" customWidth="1"/>
    <col min="15877" max="15878" width="7.5703125" style="169" customWidth="1"/>
    <col min="15879" max="15879" width="15" style="169" customWidth="1"/>
    <col min="15880" max="15880" width="9.7109375" style="169" customWidth="1"/>
    <col min="15881" max="15881" width="14.5703125" style="169" customWidth="1"/>
    <col min="15882" max="15882" width="14.42578125" style="169" customWidth="1"/>
    <col min="15883" max="15883" width="19.85546875" style="169" customWidth="1"/>
    <col min="15884" max="16125" width="9.140625" style="169" customWidth="1"/>
    <col min="16126" max="16127" width="1.28515625" style="169" customWidth="1"/>
    <col min="16128" max="16128" width="3.5703125" style="169"/>
    <col min="16129" max="16129" width="11.85546875" style="169" customWidth="1"/>
    <col min="16130" max="16130" width="12.42578125" style="169" customWidth="1"/>
    <col min="16131" max="16131" width="9" style="169" customWidth="1"/>
    <col min="16132" max="16132" width="7.42578125" style="169" customWidth="1"/>
    <col min="16133" max="16134" width="7.5703125" style="169" customWidth="1"/>
    <col min="16135" max="16135" width="15" style="169" customWidth="1"/>
    <col min="16136" max="16136" width="9.7109375" style="169" customWidth="1"/>
    <col min="16137" max="16137" width="14.5703125" style="169" customWidth="1"/>
    <col min="16138" max="16138" width="14.42578125" style="169" customWidth="1"/>
    <col min="16139" max="16139" width="19.85546875" style="169" customWidth="1"/>
    <col min="16140" max="16381" width="9.140625" style="169" customWidth="1"/>
    <col min="16382" max="16383" width="1.28515625" style="169" customWidth="1"/>
    <col min="16384" max="16384" width="3.5703125" style="169"/>
  </cols>
  <sheetData>
    <row r="1" spans="1:256" x14ac:dyDescent="0.2">
      <c r="A1" s="165"/>
      <c r="B1" s="166"/>
      <c r="C1" s="167"/>
      <c r="D1" s="167"/>
      <c r="E1" s="167"/>
      <c r="F1" s="167"/>
      <c r="G1" s="167"/>
      <c r="H1" s="167"/>
      <c r="I1" s="167"/>
      <c r="J1" s="167"/>
      <c r="K1" s="168"/>
    </row>
    <row r="2" spans="1:256" ht="15" x14ac:dyDescent="0.2">
      <c r="A2" s="170"/>
      <c r="B2" s="171" t="s">
        <v>325</v>
      </c>
      <c r="C2" s="172"/>
      <c r="D2" s="172"/>
      <c r="E2" s="172"/>
      <c r="F2" s="172"/>
      <c r="G2" s="172"/>
      <c r="H2" s="172"/>
      <c r="K2" s="173"/>
    </row>
    <row r="3" spans="1:256" customFormat="1" ht="15.75" x14ac:dyDescent="0.25">
      <c r="A3" s="170"/>
      <c r="B3" s="171"/>
      <c r="C3" s="172"/>
      <c r="D3" s="172"/>
      <c r="E3" s="172"/>
      <c r="F3" s="172"/>
      <c r="G3" s="172"/>
      <c r="H3" s="172"/>
      <c r="I3" s="172"/>
      <c r="J3" s="172"/>
      <c r="K3" s="173"/>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c r="IR3" s="169"/>
      <c r="IS3" s="169"/>
      <c r="IT3" s="169"/>
      <c r="IU3" s="169"/>
      <c r="IV3" s="169"/>
    </row>
    <row r="4" spans="1:256" customFormat="1" ht="15.75" x14ac:dyDescent="0.25">
      <c r="A4" s="170"/>
      <c r="B4" s="171" t="s">
        <v>326</v>
      </c>
      <c r="C4" s="172"/>
      <c r="D4" s="172"/>
      <c r="E4" s="172"/>
      <c r="F4" s="172"/>
      <c r="G4" s="172"/>
      <c r="H4" s="172"/>
      <c r="I4" s="172"/>
      <c r="J4" s="172"/>
      <c r="K4" s="173"/>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c r="IR4" s="169"/>
      <c r="IS4" s="169"/>
      <c r="IT4" s="169"/>
      <c r="IU4" s="169"/>
      <c r="IV4" s="169"/>
    </row>
    <row r="5" spans="1:256" x14ac:dyDescent="0.2">
      <c r="A5" s="170"/>
      <c r="B5" s="174"/>
      <c r="C5" s="172"/>
      <c r="D5" s="172"/>
      <c r="E5" s="172"/>
      <c r="F5" s="172"/>
      <c r="G5" s="172"/>
      <c r="H5" s="172"/>
      <c r="K5" s="173"/>
    </row>
    <row r="6" spans="1:256" x14ac:dyDescent="0.2">
      <c r="A6" s="175"/>
      <c r="B6" s="176" t="s">
        <v>327</v>
      </c>
      <c r="C6" s="172"/>
      <c r="D6" s="172"/>
      <c r="E6" s="172"/>
      <c r="F6" s="172"/>
      <c r="G6" s="172"/>
      <c r="H6" s="172"/>
      <c r="K6" s="173"/>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x14ac:dyDescent="0.2">
      <c r="A7" s="170"/>
      <c r="B7" s="174"/>
      <c r="C7" s="172"/>
      <c r="D7" s="172"/>
      <c r="E7" s="172"/>
      <c r="F7" s="172"/>
      <c r="G7" s="172"/>
      <c r="H7" s="172"/>
      <c r="K7" s="173"/>
    </row>
    <row r="8" spans="1:256" x14ac:dyDescent="0.2">
      <c r="A8" s="170">
        <v>1</v>
      </c>
      <c r="B8" s="174" t="s">
        <v>328</v>
      </c>
      <c r="C8" s="172"/>
      <c r="D8" s="172"/>
      <c r="E8" s="172"/>
      <c r="F8" s="172"/>
      <c r="G8" s="172"/>
      <c r="H8" s="172"/>
      <c r="K8" s="173"/>
    </row>
    <row r="9" spans="1:256" x14ac:dyDescent="0.2">
      <c r="A9" s="170"/>
      <c r="B9" s="174" t="s">
        <v>329</v>
      </c>
      <c r="C9" s="172"/>
      <c r="D9" s="172"/>
      <c r="E9" s="172"/>
      <c r="F9" s="172"/>
      <c r="G9" s="172"/>
      <c r="H9" s="172"/>
      <c r="K9" s="173"/>
    </row>
    <row r="10" spans="1:256" x14ac:dyDescent="0.2">
      <c r="A10" s="170"/>
      <c r="B10" s="174" t="s">
        <v>330</v>
      </c>
      <c r="C10" s="172"/>
      <c r="D10" s="172"/>
      <c r="E10" s="172"/>
      <c r="F10" s="172"/>
      <c r="G10" s="172"/>
      <c r="H10" s="172"/>
      <c r="K10" s="173"/>
    </row>
    <row r="11" spans="1:256" x14ac:dyDescent="0.2">
      <c r="A11" s="170"/>
      <c r="B11" s="174" t="s">
        <v>331</v>
      </c>
      <c r="C11" s="172"/>
      <c r="D11" s="172"/>
      <c r="E11" s="172"/>
      <c r="F11" s="172"/>
      <c r="G11" s="172"/>
      <c r="H11" s="172"/>
      <c r="K11" s="173"/>
    </row>
    <row r="12" spans="1:256" x14ac:dyDescent="0.2">
      <c r="A12" s="170"/>
      <c r="B12" s="174" t="s">
        <v>332</v>
      </c>
      <c r="C12" s="172"/>
      <c r="D12" s="172"/>
      <c r="E12" s="172"/>
      <c r="F12" s="172"/>
      <c r="G12" s="172"/>
      <c r="H12" s="172"/>
      <c r="K12" s="173"/>
    </row>
    <row r="13" spans="1:256" x14ac:dyDescent="0.2">
      <c r="A13" s="170"/>
      <c r="B13" s="174" t="s">
        <v>333</v>
      </c>
      <c r="C13" s="172"/>
      <c r="D13" s="172"/>
      <c r="E13" s="172"/>
      <c r="F13" s="172"/>
      <c r="G13" s="172"/>
      <c r="H13" s="172"/>
      <c r="K13" s="173"/>
    </row>
    <row r="14" spans="1:256" x14ac:dyDescent="0.2">
      <c r="A14" s="170"/>
      <c r="B14" s="174"/>
      <c r="C14" s="172"/>
      <c r="D14" s="172"/>
      <c r="E14" s="172"/>
      <c r="F14" s="172"/>
      <c r="G14" s="172"/>
      <c r="H14" s="172"/>
      <c r="K14" s="173"/>
    </row>
    <row r="15" spans="1:256" x14ac:dyDescent="0.2">
      <c r="A15" s="170">
        <v>2</v>
      </c>
      <c r="B15" s="174" t="s">
        <v>334</v>
      </c>
      <c r="C15" s="172"/>
      <c r="D15" s="172"/>
      <c r="E15" s="172"/>
      <c r="F15" s="172"/>
      <c r="G15" s="172"/>
      <c r="H15" s="172"/>
      <c r="K15" s="173"/>
    </row>
    <row r="16" spans="1:256" x14ac:dyDescent="0.2">
      <c r="A16" s="170"/>
      <c r="B16" s="174" t="s">
        <v>335</v>
      </c>
      <c r="C16" s="172"/>
      <c r="D16" s="172"/>
      <c r="E16" s="172"/>
      <c r="F16" s="172"/>
      <c r="G16" s="172"/>
      <c r="H16" s="172"/>
      <c r="K16" s="173"/>
    </row>
    <row r="17" spans="1:11" x14ac:dyDescent="0.2">
      <c r="A17" s="170"/>
      <c r="B17" s="174" t="s">
        <v>336</v>
      </c>
      <c r="C17" s="172"/>
      <c r="D17" s="172"/>
      <c r="E17" s="172"/>
      <c r="F17" s="172"/>
      <c r="G17" s="172"/>
      <c r="H17" s="172"/>
      <c r="K17" s="173"/>
    </row>
    <row r="18" spans="1:11" x14ac:dyDescent="0.2">
      <c r="A18" s="170"/>
      <c r="B18" s="174"/>
      <c r="C18" s="172"/>
      <c r="D18" s="172"/>
      <c r="E18" s="172"/>
      <c r="F18" s="172"/>
      <c r="G18" s="172"/>
      <c r="H18" s="172"/>
      <c r="K18" s="173"/>
    </row>
    <row r="19" spans="1:11" x14ac:dyDescent="0.2">
      <c r="A19" s="170">
        <v>3</v>
      </c>
      <c r="B19" s="174" t="s">
        <v>337</v>
      </c>
      <c r="C19" s="172"/>
      <c r="D19" s="172"/>
      <c r="E19" s="172"/>
      <c r="F19" s="172"/>
      <c r="G19" s="172"/>
      <c r="H19" s="172"/>
      <c r="K19" s="173"/>
    </row>
    <row r="20" spans="1:11" x14ac:dyDescent="0.2">
      <c r="A20" s="170"/>
      <c r="B20" s="174" t="s">
        <v>338</v>
      </c>
      <c r="C20" s="172"/>
      <c r="D20" s="172"/>
      <c r="E20" s="172"/>
      <c r="F20" s="172"/>
      <c r="G20" s="172"/>
      <c r="H20" s="172"/>
      <c r="K20" s="173"/>
    </row>
    <row r="21" spans="1:11" x14ac:dyDescent="0.2">
      <c r="A21" s="170"/>
      <c r="B21" s="174" t="s">
        <v>339</v>
      </c>
      <c r="C21" s="172"/>
      <c r="D21" s="172"/>
      <c r="E21" s="172"/>
      <c r="F21" s="172"/>
      <c r="G21" s="172"/>
      <c r="H21" s="172"/>
      <c r="K21" s="173"/>
    </row>
    <row r="22" spans="1:11" x14ac:dyDescent="0.2">
      <c r="A22" s="170"/>
      <c r="B22" s="174"/>
      <c r="C22" s="172"/>
      <c r="D22" s="172"/>
      <c r="E22" s="172"/>
      <c r="F22" s="172"/>
      <c r="G22" s="172"/>
      <c r="H22" s="172"/>
      <c r="K22" s="173"/>
    </row>
    <row r="23" spans="1:11" x14ac:dyDescent="0.2">
      <c r="A23" s="170">
        <v>4</v>
      </c>
      <c r="B23" s="174" t="s">
        <v>340</v>
      </c>
      <c r="C23" s="172"/>
      <c r="D23" s="172"/>
      <c r="E23" s="172"/>
      <c r="F23" s="172"/>
      <c r="G23" s="172"/>
      <c r="H23" s="172"/>
      <c r="K23" s="173"/>
    </row>
    <row r="24" spans="1:11" x14ac:dyDescent="0.2">
      <c r="A24" s="170"/>
      <c r="B24" s="174" t="s">
        <v>341</v>
      </c>
      <c r="C24" s="172"/>
      <c r="D24" s="172"/>
      <c r="E24" s="172"/>
      <c r="F24" s="172"/>
      <c r="G24" s="172"/>
      <c r="H24" s="172"/>
      <c r="K24" s="173"/>
    </row>
    <row r="25" spans="1:11" x14ac:dyDescent="0.2">
      <c r="A25" s="170"/>
      <c r="B25" s="174" t="s">
        <v>342</v>
      </c>
      <c r="C25" s="172"/>
      <c r="D25" s="172"/>
      <c r="E25" s="172"/>
      <c r="F25" s="172"/>
      <c r="G25" s="172"/>
      <c r="H25" s="172"/>
      <c r="K25" s="173"/>
    </row>
    <row r="26" spans="1:11" x14ac:dyDescent="0.2">
      <c r="A26" s="170"/>
      <c r="B26" s="174"/>
      <c r="C26" s="172"/>
      <c r="D26" s="172"/>
      <c r="E26" s="172"/>
      <c r="F26" s="172"/>
      <c r="G26" s="172"/>
      <c r="H26" s="172"/>
      <c r="K26" s="173"/>
    </row>
    <row r="27" spans="1:11" x14ac:dyDescent="0.2">
      <c r="A27" s="170">
        <v>5</v>
      </c>
      <c r="B27" s="174" t="s">
        <v>343</v>
      </c>
      <c r="C27" s="172"/>
      <c r="D27" s="172"/>
      <c r="E27" s="172"/>
      <c r="F27" s="172"/>
      <c r="G27" s="172"/>
      <c r="H27" s="172"/>
      <c r="K27" s="173"/>
    </row>
    <row r="28" spans="1:11" x14ac:dyDescent="0.2">
      <c r="A28" s="170"/>
      <c r="B28" s="174" t="s">
        <v>344</v>
      </c>
      <c r="C28" s="172"/>
      <c r="D28" s="172"/>
      <c r="E28" s="172"/>
      <c r="F28" s="172"/>
      <c r="G28" s="172"/>
      <c r="H28" s="172"/>
      <c r="K28" s="173"/>
    </row>
    <row r="29" spans="1:11" x14ac:dyDescent="0.2">
      <c r="A29" s="170"/>
      <c r="B29" s="174" t="s">
        <v>345</v>
      </c>
      <c r="C29" s="172"/>
      <c r="D29" s="172"/>
      <c r="E29" s="172"/>
      <c r="F29" s="172"/>
      <c r="G29" s="172"/>
      <c r="H29" s="172"/>
      <c r="K29" s="173"/>
    </row>
    <row r="30" spans="1:11" x14ac:dyDescent="0.2">
      <c r="A30" s="170"/>
      <c r="B30" s="174"/>
      <c r="C30" s="172"/>
      <c r="D30" s="172"/>
      <c r="E30" s="172"/>
      <c r="F30" s="172"/>
      <c r="G30" s="172"/>
      <c r="H30" s="172"/>
      <c r="K30" s="173"/>
    </row>
    <row r="31" spans="1:11" x14ac:dyDescent="0.2">
      <c r="A31" s="170">
        <v>6</v>
      </c>
      <c r="B31" s="174" t="s">
        <v>346</v>
      </c>
      <c r="C31" s="172"/>
      <c r="D31" s="172"/>
      <c r="E31" s="172"/>
      <c r="F31" s="172"/>
      <c r="G31" s="172"/>
      <c r="H31" s="172"/>
      <c r="K31" s="173"/>
    </row>
    <row r="32" spans="1:11" x14ac:dyDescent="0.2">
      <c r="A32" s="170"/>
      <c r="B32" s="174" t="s">
        <v>347</v>
      </c>
      <c r="C32" s="172"/>
      <c r="D32" s="172"/>
      <c r="E32" s="172"/>
      <c r="F32" s="172"/>
      <c r="G32" s="172"/>
      <c r="H32" s="172"/>
      <c r="K32" s="173"/>
    </row>
    <row r="33" spans="1:11" x14ac:dyDescent="0.2">
      <c r="A33" s="170"/>
      <c r="B33" s="174" t="s">
        <v>348</v>
      </c>
      <c r="C33" s="172"/>
      <c r="D33" s="172"/>
      <c r="E33" s="172"/>
      <c r="F33" s="172"/>
      <c r="G33" s="172"/>
      <c r="H33" s="172"/>
      <c r="K33" s="173"/>
    </row>
    <row r="34" spans="1:11" x14ac:dyDescent="0.2">
      <c r="A34" s="170"/>
      <c r="B34" s="174"/>
      <c r="C34" s="172"/>
      <c r="D34" s="172"/>
      <c r="E34" s="172"/>
      <c r="F34" s="172"/>
      <c r="G34" s="172"/>
      <c r="H34" s="172"/>
      <c r="K34" s="173"/>
    </row>
    <row r="35" spans="1:11" x14ac:dyDescent="0.2">
      <c r="A35" s="170">
        <v>7</v>
      </c>
      <c r="B35" s="174" t="s">
        <v>349</v>
      </c>
      <c r="C35" s="172"/>
      <c r="D35" s="172"/>
      <c r="E35" s="172"/>
      <c r="F35" s="172"/>
      <c r="G35" s="172"/>
      <c r="H35" s="172"/>
      <c r="K35" s="173"/>
    </row>
    <row r="36" spans="1:11" x14ac:dyDescent="0.2">
      <c r="A36" s="170"/>
      <c r="B36" s="174"/>
      <c r="C36" s="172"/>
      <c r="D36" s="172"/>
      <c r="E36" s="172"/>
      <c r="F36" s="172"/>
      <c r="G36" s="172"/>
      <c r="H36" s="172"/>
      <c r="K36" s="173"/>
    </row>
    <row r="37" spans="1:11" x14ac:dyDescent="0.2">
      <c r="A37" s="170">
        <v>8</v>
      </c>
      <c r="B37" s="174" t="s">
        <v>350</v>
      </c>
      <c r="C37" s="172"/>
      <c r="D37" s="172"/>
      <c r="E37" s="172"/>
      <c r="F37" s="172"/>
      <c r="G37" s="172"/>
      <c r="H37" s="172"/>
      <c r="K37" s="173"/>
    </row>
    <row r="38" spans="1:11" x14ac:dyDescent="0.2">
      <c r="A38" s="170"/>
      <c r="B38" s="174" t="s">
        <v>351</v>
      </c>
      <c r="C38" s="172"/>
      <c r="D38" s="172"/>
      <c r="E38" s="172"/>
      <c r="F38" s="172"/>
      <c r="G38" s="172"/>
      <c r="H38" s="172"/>
      <c r="K38" s="173"/>
    </row>
    <row r="39" spans="1:11" x14ac:dyDescent="0.2">
      <c r="A39" s="170"/>
      <c r="B39" s="174"/>
      <c r="C39" s="172"/>
      <c r="D39" s="172"/>
      <c r="E39" s="172"/>
      <c r="F39" s="172"/>
      <c r="G39" s="172"/>
      <c r="H39" s="172"/>
      <c r="K39" s="173"/>
    </row>
    <row r="40" spans="1:11" x14ac:dyDescent="0.2">
      <c r="A40" s="170">
        <v>9</v>
      </c>
      <c r="B40" s="174" t="s">
        <v>352</v>
      </c>
      <c r="C40" s="172"/>
      <c r="D40" s="172"/>
      <c r="E40" s="172"/>
      <c r="F40" s="172"/>
      <c r="G40" s="172"/>
      <c r="H40" s="172"/>
      <c r="K40" s="173"/>
    </row>
    <row r="41" spans="1:11" x14ac:dyDescent="0.2">
      <c r="A41" s="170"/>
      <c r="B41" s="174" t="s">
        <v>353</v>
      </c>
      <c r="C41" s="172"/>
      <c r="D41" s="172"/>
      <c r="E41" s="172"/>
      <c r="F41" s="172"/>
      <c r="G41" s="172"/>
      <c r="H41" s="172"/>
      <c r="K41" s="173"/>
    </row>
    <row r="42" spans="1:11" x14ac:dyDescent="0.2">
      <c r="A42" s="170"/>
      <c r="B42" s="174" t="s">
        <v>354</v>
      </c>
      <c r="C42" s="172"/>
      <c r="D42" s="172"/>
      <c r="E42" s="172"/>
      <c r="F42" s="172"/>
      <c r="G42" s="172"/>
      <c r="H42" s="172"/>
      <c r="K42" s="173"/>
    </row>
    <row r="43" spans="1:11" x14ac:dyDescent="0.2">
      <c r="A43" s="170"/>
      <c r="B43" s="174"/>
      <c r="C43" s="172"/>
      <c r="D43" s="172"/>
      <c r="E43" s="172"/>
      <c r="F43" s="172"/>
      <c r="G43" s="172"/>
      <c r="H43" s="172"/>
      <c r="K43" s="173"/>
    </row>
    <row r="44" spans="1:11" x14ac:dyDescent="0.2">
      <c r="A44" s="170">
        <v>10</v>
      </c>
      <c r="B44" s="174" t="s">
        <v>355</v>
      </c>
      <c r="C44" s="172"/>
      <c r="D44" s="172"/>
      <c r="E44" s="172"/>
      <c r="F44" s="172"/>
      <c r="G44" s="172"/>
      <c r="H44" s="172"/>
      <c r="K44" s="173"/>
    </row>
    <row r="45" spans="1:11" x14ac:dyDescent="0.2">
      <c r="A45" s="170"/>
      <c r="B45" s="174"/>
      <c r="C45" s="172"/>
      <c r="D45" s="172"/>
      <c r="E45" s="172"/>
      <c r="F45" s="172"/>
      <c r="G45" s="172"/>
      <c r="H45" s="172"/>
      <c r="K45" s="173"/>
    </row>
    <row r="46" spans="1:11" x14ac:dyDescent="0.2">
      <c r="A46" s="170">
        <v>11</v>
      </c>
      <c r="B46" s="174" t="s">
        <v>356</v>
      </c>
      <c r="C46" s="172"/>
      <c r="D46" s="172"/>
      <c r="E46" s="172"/>
      <c r="F46" s="172"/>
      <c r="G46" s="172"/>
      <c r="H46" s="172"/>
      <c r="K46" s="173"/>
    </row>
    <row r="47" spans="1:11" x14ac:dyDescent="0.2">
      <c r="A47" s="170"/>
      <c r="B47" s="174"/>
      <c r="C47" s="172"/>
      <c r="D47" s="172"/>
      <c r="E47" s="172"/>
      <c r="F47" s="172"/>
      <c r="G47" s="172"/>
      <c r="H47" s="172"/>
      <c r="K47" s="173"/>
    </row>
    <row r="48" spans="1:11" x14ac:dyDescent="0.2">
      <c r="A48" s="165"/>
      <c r="B48" s="166"/>
      <c r="C48" s="167"/>
      <c r="D48" s="167"/>
      <c r="E48" s="167"/>
      <c r="F48" s="167"/>
      <c r="G48" s="167"/>
      <c r="H48" s="167"/>
      <c r="I48" s="167"/>
      <c r="J48" s="167"/>
      <c r="K48" s="168"/>
    </row>
    <row r="49" spans="1:11" x14ac:dyDescent="0.2">
      <c r="A49" s="170"/>
      <c r="B49" s="174"/>
      <c r="C49" s="172"/>
      <c r="D49" s="172"/>
      <c r="E49" s="172"/>
      <c r="F49" s="172"/>
      <c r="G49" s="172"/>
      <c r="H49" s="172"/>
      <c r="K49" s="173"/>
    </row>
    <row r="50" spans="1:11" x14ac:dyDescent="0.2">
      <c r="A50" s="170"/>
      <c r="B50" s="174"/>
      <c r="C50" s="172"/>
      <c r="D50" s="172"/>
      <c r="E50" s="172"/>
      <c r="F50" s="172"/>
      <c r="G50" s="172"/>
      <c r="H50" s="172"/>
      <c r="K50" s="173"/>
    </row>
    <row r="51" spans="1:11" x14ac:dyDescent="0.2">
      <c r="A51" s="170"/>
      <c r="B51" s="176" t="s">
        <v>357</v>
      </c>
      <c r="C51" s="174"/>
      <c r="D51" s="178"/>
      <c r="E51" s="178"/>
      <c r="F51" s="178"/>
      <c r="G51" s="178"/>
      <c r="H51" s="172"/>
      <c r="K51" s="173"/>
    </row>
    <row r="52" spans="1:11" x14ac:dyDescent="0.2">
      <c r="A52" s="170"/>
      <c r="B52" s="176"/>
      <c r="C52" s="174"/>
      <c r="D52" s="178"/>
      <c r="E52" s="178"/>
      <c r="F52" s="178"/>
      <c r="G52" s="178"/>
      <c r="H52" s="172"/>
      <c r="K52" s="173"/>
    </row>
    <row r="53" spans="1:11" x14ac:dyDescent="0.2">
      <c r="A53" s="170"/>
      <c r="B53" s="176" t="s">
        <v>358</v>
      </c>
      <c r="C53" s="174"/>
      <c r="D53" s="178"/>
      <c r="E53" s="178" t="s">
        <v>732</v>
      </c>
      <c r="F53" s="178"/>
      <c r="G53" s="178"/>
      <c r="H53" s="172"/>
      <c r="K53" s="173"/>
    </row>
    <row r="54" spans="1:11" x14ac:dyDescent="0.2">
      <c r="A54" s="170"/>
      <c r="B54" s="176"/>
      <c r="C54" s="174"/>
      <c r="D54" s="178"/>
      <c r="E54" s="178"/>
      <c r="F54" s="178"/>
      <c r="G54" s="178"/>
      <c r="H54" s="172"/>
      <c r="K54" s="173"/>
    </row>
    <row r="55" spans="1:11" x14ac:dyDescent="0.2">
      <c r="A55" s="170"/>
      <c r="B55" s="176" t="s">
        <v>360</v>
      </c>
      <c r="C55" s="174"/>
      <c r="D55" s="178"/>
      <c r="E55" s="178" t="s">
        <v>733</v>
      </c>
      <c r="F55" s="178"/>
      <c r="G55" s="178"/>
      <c r="H55" s="172"/>
      <c r="K55" s="173"/>
    </row>
    <row r="56" spans="1:11" x14ac:dyDescent="0.2">
      <c r="A56" s="170"/>
      <c r="B56" s="176"/>
      <c r="C56" s="174"/>
      <c r="D56" s="178"/>
      <c r="E56" s="178"/>
      <c r="F56" s="178"/>
      <c r="G56" s="178"/>
      <c r="H56" s="172"/>
      <c r="K56" s="173"/>
    </row>
    <row r="57" spans="1:11" x14ac:dyDescent="0.2">
      <c r="A57" s="170"/>
      <c r="B57" s="176" t="s">
        <v>361</v>
      </c>
      <c r="C57" s="174"/>
      <c r="D57" s="178"/>
      <c r="E57" s="178" t="s">
        <v>658</v>
      </c>
      <c r="F57" s="178"/>
      <c r="G57" s="178"/>
      <c r="H57" s="172"/>
      <c r="K57" s="173"/>
    </row>
    <row r="58" spans="1:11" x14ac:dyDescent="0.2">
      <c r="A58" s="170"/>
      <c r="B58" s="174"/>
      <c r="C58" s="174"/>
      <c r="D58" s="178"/>
      <c r="E58" s="178"/>
      <c r="F58" s="178"/>
      <c r="G58" s="178"/>
      <c r="H58" s="172"/>
      <c r="K58" s="173"/>
    </row>
    <row r="59" spans="1:11" x14ac:dyDescent="0.2">
      <c r="A59" s="170"/>
      <c r="B59" s="176" t="s">
        <v>362</v>
      </c>
      <c r="C59" s="174"/>
      <c r="D59" s="178"/>
      <c r="E59" s="178" t="s">
        <v>657</v>
      </c>
      <c r="G59" s="178"/>
      <c r="H59" s="172"/>
      <c r="K59" s="173"/>
    </row>
    <row r="60" spans="1:11" x14ac:dyDescent="0.2">
      <c r="A60" s="170"/>
      <c r="G60" s="178"/>
      <c r="H60" s="172"/>
      <c r="K60" s="173"/>
    </row>
    <row r="61" spans="1:11" x14ac:dyDescent="0.2">
      <c r="A61" s="170"/>
      <c r="B61" s="176" t="s">
        <v>363</v>
      </c>
      <c r="C61" s="174"/>
      <c r="D61" s="178"/>
      <c r="E61" s="178" t="s">
        <v>663</v>
      </c>
      <c r="G61" s="178"/>
      <c r="H61" s="172"/>
      <c r="K61" s="173"/>
    </row>
    <row r="62" spans="1:11" x14ac:dyDescent="0.2">
      <c r="A62" s="170"/>
      <c r="G62" s="178"/>
      <c r="H62" s="172"/>
      <c r="K62" s="173"/>
    </row>
    <row r="63" spans="1:11" x14ac:dyDescent="0.2">
      <c r="A63" s="170"/>
      <c r="B63" s="176" t="s">
        <v>364</v>
      </c>
      <c r="C63" s="174"/>
      <c r="D63" s="178"/>
      <c r="E63" s="178" t="s">
        <v>659</v>
      </c>
      <c r="F63" s="178"/>
      <c r="G63" s="178"/>
      <c r="H63" s="172"/>
      <c r="K63" s="173"/>
    </row>
    <row r="64" spans="1:11" x14ac:dyDescent="0.2">
      <c r="A64" s="170"/>
      <c r="B64" s="176"/>
      <c r="C64" s="174"/>
      <c r="D64" s="178"/>
      <c r="E64" s="178"/>
      <c r="F64" s="178"/>
      <c r="G64" s="178"/>
      <c r="H64" s="172"/>
      <c r="K64" s="173"/>
    </row>
    <row r="65" spans="1:256" x14ac:dyDescent="0.2">
      <c r="A65" s="170"/>
      <c r="B65" s="176" t="s">
        <v>365</v>
      </c>
      <c r="C65" s="174"/>
      <c r="D65" s="178"/>
      <c r="E65" s="169" t="s">
        <v>366</v>
      </c>
      <c r="F65" s="178"/>
      <c r="G65" s="178"/>
      <c r="H65" s="172"/>
      <c r="K65" s="173"/>
    </row>
    <row r="66" spans="1:256" x14ac:dyDescent="0.2">
      <c r="A66" s="170"/>
      <c r="B66" s="176"/>
      <c r="C66" s="174"/>
      <c r="D66" s="178"/>
      <c r="E66" s="178"/>
      <c r="F66" s="178"/>
      <c r="G66" s="178"/>
      <c r="H66" s="172"/>
      <c r="K66" s="173"/>
    </row>
    <row r="67" spans="1:256" x14ac:dyDescent="0.2">
      <c r="A67" s="170"/>
      <c r="B67" s="176" t="s">
        <v>734</v>
      </c>
      <c r="E67" s="178" t="s">
        <v>367</v>
      </c>
      <c r="G67" s="178"/>
      <c r="H67" s="172"/>
      <c r="K67" s="173"/>
    </row>
    <row r="68" spans="1:256" x14ac:dyDescent="0.2">
      <c r="A68" s="170"/>
      <c r="B68" s="176"/>
      <c r="C68" s="174"/>
      <c r="D68" s="178"/>
      <c r="E68" s="178"/>
      <c r="F68" s="178"/>
      <c r="G68" s="178"/>
      <c r="H68" s="172"/>
      <c r="K68" s="173"/>
    </row>
    <row r="69" spans="1:256" ht="20.25" customHeight="1" x14ac:dyDescent="0.2">
      <c r="A69" s="179" t="s">
        <v>78</v>
      </c>
      <c r="B69" s="432" t="s">
        <v>158</v>
      </c>
      <c r="C69" s="433"/>
      <c r="D69" s="433"/>
      <c r="E69" s="433"/>
      <c r="F69" s="433"/>
      <c r="G69" s="433"/>
      <c r="H69" s="433"/>
      <c r="I69" s="433"/>
      <c r="J69" s="434"/>
      <c r="K69" s="180" t="s">
        <v>368</v>
      </c>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c r="HD69" s="181"/>
      <c r="HE69" s="181"/>
      <c r="HF69" s="181"/>
      <c r="HG69" s="181"/>
      <c r="HH69" s="181"/>
      <c r="HI69" s="181"/>
      <c r="HJ69" s="181"/>
      <c r="HK69" s="181"/>
      <c r="HL69" s="181"/>
      <c r="HM69" s="181"/>
      <c r="HN69" s="181"/>
      <c r="HO69" s="181"/>
      <c r="HP69" s="181"/>
      <c r="HQ69" s="181"/>
      <c r="HR69" s="181"/>
      <c r="HS69" s="181"/>
      <c r="HT69" s="181"/>
      <c r="HU69" s="181"/>
      <c r="HV69" s="181"/>
      <c r="HW69" s="181"/>
      <c r="HX69" s="181"/>
      <c r="HY69" s="181"/>
      <c r="HZ69" s="181"/>
      <c r="IA69" s="181"/>
      <c r="IB69" s="181"/>
      <c r="IC69" s="181"/>
      <c r="ID69" s="181"/>
      <c r="IE69" s="181"/>
      <c r="IF69" s="181"/>
      <c r="IG69" s="181"/>
      <c r="IH69" s="181"/>
      <c r="II69" s="181"/>
      <c r="IJ69" s="181"/>
      <c r="IK69" s="181"/>
      <c r="IL69" s="181"/>
      <c r="IM69" s="181"/>
      <c r="IN69" s="181"/>
      <c r="IO69" s="181"/>
      <c r="IP69" s="181"/>
      <c r="IQ69" s="181"/>
      <c r="IR69" s="181"/>
      <c r="IS69" s="181"/>
      <c r="IT69" s="181"/>
      <c r="IU69" s="181"/>
      <c r="IV69" s="181"/>
    </row>
    <row r="70" spans="1:256" x14ac:dyDescent="0.2">
      <c r="A70" s="182"/>
      <c r="B70" s="183"/>
      <c r="C70" s="172"/>
      <c r="D70" s="172"/>
      <c r="E70" s="172"/>
      <c r="F70" s="172"/>
      <c r="G70" s="172"/>
      <c r="H70" s="172"/>
      <c r="K70" s="184"/>
    </row>
    <row r="71" spans="1:256" x14ac:dyDescent="0.2">
      <c r="A71" s="182"/>
      <c r="B71" s="183"/>
      <c r="C71" s="172"/>
      <c r="D71" s="172"/>
      <c r="E71" s="172"/>
      <c r="F71" s="172"/>
      <c r="G71" s="172"/>
      <c r="H71" s="172"/>
      <c r="K71" s="184"/>
    </row>
    <row r="72" spans="1:256" x14ac:dyDescent="0.2">
      <c r="A72" s="182"/>
      <c r="B72" s="185" t="s">
        <v>369</v>
      </c>
      <c r="C72" s="172"/>
      <c r="D72" s="172"/>
      <c r="E72" s="172"/>
      <c r="F72" s="172"/>
      <c r="G72" s="172"/>
      <c r="H72" s="172"/>
      <c r="K72" s="184"/>
    </row>
    <row r="73" spans="1:256" x14ac:dyDescent="0.2">
      <c r="A73" s="182"/>
      <c r="B73" s="185"/>
      <c r="C73" s="172"/>
      <c r="D73" s="172"/>
      <c r="E73" s="172"/>
      <c r="F73" s="172"/>
      <c r="G73" s="172"/>
      <c r="H73" s="172"/>
      <c r="K73" s="184"/>
    </row>
    <row r="74" spans="1:256" x14ac:dyDescent="0.2">
      <c r="A74" s="182"/>
      <c r="B74" s="185" t="s">
        <v>359</v>
      </c>
      <c r="C74" s="172"/>
      <c r="D74" s="172"/>
      <c r="E74" s="172"/>
      <c r="F74" s="172"/>
      <c r="G74" s="172"/>
      <c r="H74" s="172"/>
      <c r="K74" s="184"/>
    </row>
    <row r="75" spans="1:256" x14ac:dyDescent="0.2">
      <c r="A75" s="182"/>
      <c r="B75" s="185"/>
      <c r="C75" s="172"/>
      <c r="D75" s="172"/>
      <c r="E75" s="172"/>
      <c r="F75" s="172"/>
      <c r="G75" s="172"/>
      <c r="H75" s="172"/>
      <c r="K75" s="184"/>
    </row>
    <row r="76" spans="1:256" x14ac:dyDescent="0.2">
      <c r="A76" s="182"/>
      <c r="B76" s="185" t="s">
        <v>370</v>
      </c>
      <c r="C76" s="172"/>
      <c r="D76" s="172"/>
      <c r="E76" s="172"/>
      <c r="F76" s="172"/>
      <c r="G76" s="172"/>
      <c r="H76" s="172"/>
      <c r="K76" s="184"/>
    </row>
    <row r="77" spans="1:256" x14ac:dyDescent="0.2">
      <c r="A77" s="182"/>
      <c r="B77" s="185"/>
      <c r="C77" s="172"/>
      <c r="D77" s="172"/>
      <c r="E77" s="172"/>
      <c r="F77" s="172"/>
      <c r="G77" s="172"/>
      <c r="H77" s="172"/>
      <c r="K77" s="184"/>
    </row>
    <row r="78" spans="1:256" x14ac:dyDescent="0.2">
      <c r="A78" s="182" t="s">
        <v>59</v>
      </c>
      <c r="B78" s="185" t="s">
        <v>371</v>
      </c>
      <c r="C78" s="172"/>
      <c r="D78" s="172"/>
      <c r="E78" s="172"/>
      <c r="F78" s="172"/>
      <c r="G78" s="172"/>
      <c r="H78" s="172"/>
      <c r="K78" s="184"/>
    </row>
    <row r="79" spans="1:256" x14ac:dyDescent="0.2">
      <c r="A79" s="182"/>
      <c r="B79" s="183"/>
      <c r="C79" s="172"/>
      <c r="D79" s="172"/>
      <c r="E79" s="172"/>
      <c r="F79" s="172"/>
      <c r="G79" s="172"/>
      <c r="H79" s="172"/>
      <c r="K79" s="184"/>
    </row>
    <row r="80" spans="1:256" x14ac:dyDescent="0.2">
      <c r="A80" s="182"/>
      <c r="B80" s="183" t="s">
        <v>372</v>
      </c>
      <c r="C80" s="172"/>
      <c r="D80" s="172"/>
      <c r="E80" s="172"/>
      <c r="F80" s="186" t="s">
        <v>373</v>
      </c>
      <c r="G80" s="172"/>
      <c r="H80" s="172"/>
      <c r="K80" s="184"/>
    </row>
    <row r="81" spans="1:11" x14ac:dyDescent="0.2">
      <c r="A81" s="182"/>
      <c r="B81" s="183"/>
      <c r="C81" s="172"/>
      <c r="D81" s="172"/>
      <c r="E81" s="172"/>
      <c r="F81" s="187"/>
      <c r="G81" s="172"/>
      <c r="H81" s="172"/>
      <c r="K81" s="184"/>
    </row>
    <row r="82" spans="1:11" x14ac:dyDescent="0.2">
      <c r="A82" s="182"/>
      <c r="B82" s="188"/>
      <c r="C82" s="172"/>
      <c r="D82" s="172"/>
      <c r="E82" s="172"/>
      <c r="F82" s="189"/>
      <c r="G82" s="172"/>
      <c r="H82" s="172"/>
      <c r="K82" s="184"/>
    </row>
    <row r="83" spans="1:11" x14ac:dyDescent="0.2">
      <c r="A83" s="182"/>
      <c r="B83" s="188"/>
      <c r="C83" s="172"/>
      <c r="D83" s="172"/>
      <c r="E83" s="172"/>
      <c r="F83" s="189"/>
      <c r="G83" s="172"/>
      <c r="H83" s="172"/>
      <c r="K83" s="184"/>
    </row>
    <row r="84" spans="1:11" x14ac:dyDescent="0.2">
      <c r="A84" s="182"/>
      <c r="B84" s="188" t="s">
        <v>374</v>
      </c>
      <c r="C84" s="172"/>
      <c r="D84" s="172"/>
      <c r="E84" s="172"/>
      <c r="F84" s="189"/>
      <c r="G84" s="172"/>
      <c r="H84" s="172"/>
      <c r="K84" s="184"/>
    </row>
    <row r="85" spans="1:11" x14ac:dyDescent="0.2">
      <c r="A85" s="182"/>
      <c r="B85" s="188" t="s">
        <v>375</v>
      </c>
      <c r="C85" s="172"/>
      <c r="D85" s="172"/>
      <c r="E85" s="172"/>
      <c r="F85" s="190"/>
      <c r="G85" s="172"/>
      <c r="H85" s="172"/>
      <c r="K85" s="184"/>
    </row>
    <row r="86" spans="1:11" x14ac:dyDescent="0.2">
      <c r="A86" s="182"/>
      <c r="B86" s="175" t="s">
        <v>376</v>
      </c>
      <c r="C86" s="172"/>
      <c r="D86" s="172"/>
      <c r="E86" s="172"/>
      <c r="F86" s="172"/>
      <c r="G86" s="172"/>
      <c r="H86" s="172"/>
      <c r="K86" s="184"/>
    </row>
    <row r="87" spans="1:11" x14ac:dyDescent="0.2">
      <c r="A87" s="182"/>
      <c r="B87" s="175"/>
      <c r="C87" s="172"/>
      <c r="D87" s="172"/>
      <c r="E87" s="172"/>
      <c r="F87" s="172"/>
      <c r="G87" s="172"/>
      <c r="H87" s="172"/>
      <c r="K87" s="184"/>
    </row>
    <row r="88" spans="1:11" x14ac:dyDescent="0.2">
      <c r="A88" s="182" t="s">
        <v>65</v>
      </c>
      <c r="B88" s="191" t="s">
        <v>377</v>
      </c>
      <c r="C88" s="172"/>
      <c r="D88" s="172"/>
      <c r="E88" s="172"/>
      <c r="F88" s="172"/>
      <c r="G88" s="172"/>
      <c r="H88" s="172"/>
      <c r="K88" s="184"/>
    </row>
    <row r="89" spans="1:11" x14ac:dyDescent="0.2">
      <c r="A89" s="182"/>
      <c r="B89" s="188"/>
      <c r="C89" s="172"/>
      <c r="D89" s="172"/>
      <c r="E89" s="172"/>
      <c r="F89" s="172"/>
      <c r="G89" s="172"/>
      <c r="H89" s="172"/>
      <c r="K89" s="184"/>
    </row>
    <row r="90" spans="1:11" x14ac:dyDescent="0.2">
      <c r="A90" s="182"/>
      <c r="B90" s="188" t="s">
        <v>662</v>
      </c>
      <c r="C90" s="172"/>
      <c r="D90" s="172"/>
      <c r="E90" s="172"/>
      <c r="F90" s="172"/>
      <c r="G90" s="172"/>
      <c r="H90" s="172"/>
      <c r="K90" s="184"/>
    </row>
    <row r="91" spans="1:11" x14ac:dyDescent="0.2">
      <c r="A91" s="182"/>
      <c r="B91" s="188"/>
      <c r="C91" s="172"/>
      <c r="D91" s="172"/>
      <c r="E91" s="172"/>
      <c r="F91" s="172"/>
      <c r="G91" s="172"/>
      <c r="H91" s="172"/>
      <c r="K91" s="184"/>
    </row>
    <row r="92" spans="1:11" x14ac:dyDescent="0.2">
      <c r="A92" s="182"/>
      <c r="B92" s="188" t="s">
        <v>378</v>
      </c>
      <c r="C92" s="172"/>
      <c r="D92" s="172"/>
      <c r="E92" s="172"/>
      <c r="F92" s="178"/>
      <c r="G92" s="172"/>
      <c r="H92" s="172"/>
      <c r="K92" s="184"/>
    </row>
    <row r="93" spans="1:11" x14ac:dyDescent="0.2">
      <c r="A93" s="182"/>
      <c r="B93" s="188" t="s">
        <v>379</v>
      </c>
      <c r="C93" s="172"/>
      <c r="D93" s="172"/>
      <c r="E93" s="172"/>
      <c r="F93" s="178"/>
      <c r="G93" s="172"/>
      <c r="H93" s="172"/>
      <c r="K93" s="184"/>
    </row>
    <row r="94" spans="1:11" x14ac:dyDescent="0.2">
      <c r="A94" s="182"/>
      <c r="B94" s="188"/>
      <c r="C94" s="172"/>
      <c r="D94" s="172"/>
      <c r="E94" s="172"/>
      <c r="F94" s="172"/>
      <c r="G94" s="172"/>
      <c r="H94" s="172"/>
      <c r="K94" s="184"/>
    </row>
    <row r="95" spans="1:11" x14ac:dyDescent="0.2">
      <c r="A95" s="182"/>
      <c r="B95" s="188" t="s">
        <v>380</v>
      </c>
      <c r="C95" s="172"/>
      <c r="D95" s="172"/>
      <c r="E95" s="172"/>
      <c r="F95" s="172"/>
      <c r="G95" s="172"/>
      <c r="H95" s="172"/>
      <c r="K95" s="184"/>
    </row>
    <row r="96" spans="1:11" x14ac:dyDescent="0.2">
      <c r="A96" s="182"/>
      <c r="B96" s="188" t="s">
        <v>381</v>
      </c>
      <c r="C96" s="172"/>
      <c r="D96" s="172"/>
      <c r="E96" s="172"/>
      <c r="F96" s="172"/>
      <c r="G96" s="172"/>
      <c r="H96" s="172"/>
      <c r="K96" s="184"/>
    </row>
    <row r="97" spans="1:11" x14ac:dyDescent="0.2">
      <c r="A97" s="182" t="s">
        <v>188</v>
      </c>
      <c r="B97" s="188"/>
      <c r="C97" s="172"/>
      <c r="D97" s="172"/>
      <c r="E97" s="172"/>
      <c r="F97" s="172"/>
      <c r="G97" s="172"/>
      <c r="H97" s="172"/>
      <c r="K97" s="184"/>
    </row>
    <row r="98" spans="1:11" x14ac:dyDescent="0.2">
      <c r="A98" s="182" t="s">
        <v>188</v>
      </c>
      <c r="B98" s="188" t="s">
        <v>382</v>
      </c>
      <c r="C98" s="172"/>
      <c r="D98" s="172"/>
      <c r="E98" s="172"/>
      <c r="F98" s="172"/>
      <c r="G98" s="172"/>
      <c r="H98" s="172"/>
      <c r="K98" s="184"/>
    </row>
    <row r="99" spans="1:11" x14ac:dyDescent="0.2">
      <c r="A99" s="182"/>
      <c r="B99" s="188" t="s">
        <v>383</v>
      </c>
      <c r="C99" s="172"/>
      <c r="D99" s="172"/>
      <c r="E99" s="172"/>
      <c r="F99" s="172"/>
      <c r="G99" s="172"/>
      <c r="H99" s="172"/>
      <c r="K99" s="184"/>
    </row>
    <row r="100" spans="1:11" x14ac:dyDescent="0.2">
      <c r="A100" s="182"/>
      <c r="B100" s="188" t="s">
        <v>384</v>
      </c>
      <c r="C100" s="172"/>
      <c r="D100" s="172"/>
      <c r="E100" s="172"/>
      <c r="F100" s="172"/>
      <c r="G100" s="172"/>
      <c r="H100" s="172"/>
      <c r="K100" s="184"/>
    </row>
    <row r="101" spans="1:11" x14ac:dyDescent="0.2">
      <c r="A101" s="182"/>
      <c r="B101" s="188" t="s">
        <v>385</v>
      </c>
      <c r="C101" s="172"/>
      <c r="D101" s="172"/>
      <c r="E101" s="172"/>
      <c r="F101" s="172"/>
      <c r="G101" s="172"/>
      <c r="H101" s="172"/>
      <c r="K101" s="184"/>
    </row>
    <row r="102" spans="1:11" x14ac:dyDescent="0.2">
      <c r="A102" s="182"/>
      <c r="B102" s="188"/>
      <c r="C102" s="172"/>
      <c r="D102" s="172"/>
      <c r="E102" s="172"/>
      <c r="F102" s="172"/>
      <c r="G102" s="172"/>
      <c r="H102" s="172"/>
      <c r="K102" s="184"/>
    </row>
    <row r="103" spans="1:11" x14ac:dyDescent="0.2">
      <c r="A103" s="182"/>
      <c r="B103" s="188" t="s">
        <v>386</v>
      </c>
      <c r="C103" s="172"/>
      <c r="D103" s="172"/>
      <c r="E103" s="172"/>
      <c r="F103" s="172"/>
      <c r="G103" s="172"/>
      <c r="H103" s="172"/>
      <c r="K103" s="184"/>
    </row>
    <row r="104" spans="1:11" x14ac:dyDescent="0.2">
      <c r="A104" s="182"/>
      <c r="B104" s="188" t="s">
        <v>387</v>
      </c>
      <c r="C104" s="172"/>
      <c r="D104" s="172"/>
      <c r="E104" s="172"/>
      <c r="F104" s="172"/>
      <c r="G104" s="172"/>
      <c r="H104" s="172"/>
      <c r="K104" s="184"/>
    </row>
    <row r="105" spans="1:11" x14ac:dyDescent="0.2">
      <c r="A105" s="182"/>
      <c r="B105" s="188"/>
      <c r="C105" s="172"/>
      <c r="D105" s="172"/>
      <c r="E105" s="172"/>
      <c r="F105" s="172"/>
      <c r="G105" s="172"/>
      <c r="H105" s="172"/>
      <c r="K105" s="184"/>
    </row>
    <row r="106" spans="1:11" x14ac:dyDescent="0.2">
      <c r="A106" s="182"/>
      <c r="B106" s="188" t="s">
        <v>388</v>
      </c>
      <c r="C106" s="172"/>
      <c r="D106" s="172"/>
      <c r="E106" s="172"/>
      <c r="F106" s="172"/>
      <c r="G106" s="172"/>
      <c r="H106" s="172"/>
      <c r="K106" s="184"/>
    </row>
    <row r="107" spans="1:11" x14ac:dyDescent="0.2">
      <c r="A107" s="182"/>
      <c r="B107" s="188" t="s">
        <v>389</v>
      </c>
      <c r="C107" s="172"/>
      <c r="D107" s="172"/>
      <c r="E107" s="172"/>
      <c r="F107" s="172"/>
      <c r="G107" s="172"/>
      <c r="H107" s="172"/>
      <c r="K107" s="184"/>
    </row>
    <row r="108" spans="1:11" x14ac:dyDescent="0.2">
      <c r="A108" s="182"/>
      <c r="B108" s="188" t="s">
        <v>390</v>
      </c>
      <c r="C108" s="172"/>
      <c r="D108" s="172"/>
      <c r="E108" s="172"/>
      <c r="F108" s="172"/>
      <c r="G108" s="172"/>
      <c r="H108" s="172"/>
      <c r="K108" s="184"/>
    </row>
    <row r="109" spans="1:11" x14ac:dyDescent="0.2">
      <c r="A109" s="182"/>
      <c r="B109" s="188" t="s">
        <v>391</v>
      </c>
      <c r="C109" s="172"/>
      <c r="D109" s="172"/>
      <c r="E109" s="172"/>
      <c r="F109" s="172"/>
      <c r="G109" s="172"/>
      <c r="H109" s="172"/>
      <c r="K109" s="184"/>
    </row>
    <row r="110" spans="1:11" x14ac:dyDescent="0.2">
      <c r="A110" s="182"/>
      <c r="B110" s="188"/>
      <c r="C110" s="172"/>
      <c r="D110" s="172"/>
      <c r="E110" s="172"/>
      <c r="F110" s="172"/>
      <c r="G110" s="172"/>
      <c r="H110" s="172"/>
      <c r="K110" s="184"/>
    </row>
    <row r="111" spans="1:11" x14ac:dyDescent="0.2">
      <c r="A111" s="182"/>
      <c r="B111" s="188"/>
      <c r="C111" s="172"/>
      <c r="D111" s="172"/>
      <c r="E111" s="172"/>
      <c r="F111" s="172"/>
      <c r="G111" s="172"/>
      <c r="H111" s="172"/>
      <c r="K111" s="192"/>
    </row>
    <row r="112" spans="1:11" x14ac:dyDescent="0.2">
      <c r="A112" s="182"/>
      <c r="B112" s="188"/>
      <c r="C112" s="172"/>
      <c r="D112" s="172"/>
      <c r="E112" s="172"/>
      <c r="F112" s="193"/>
      <c r="G112" s="193"/>
      <c r="H112" s="193"/>
      <c r="I112" s="193"/>
      <c r="J112" s="193"/>
      <c r="K112" s="184"/>
    </row>
    <row r="113" spans="1:11" x14ac:dyDescent="0.2">
      <c r="A113" s="182"/>
      <c r="B113" s="188"/>
      <c r="C113" s="172"/>
      <c r="D113" s="172"/>
      <c r="E113" s="172"/>
      <c r="F113" s="193" t="s">
        <v>392</v>
      </c>
      <c r="G113" s="193"/>
      <c r="H113" s="193"/>
      <c r="I113" s="193"/>
      <c r="J113" s="194" t="s">
        <v>172</v>
      </c>
      <c r="K113" s="195"/>
    </row>
    <row r="114" spans="1:11" x14ac:dyDescent="0.2">
      <c r="A114" s="182"/>
      <c r="B114" s="188"/>
      <c r="C114" s="172"/>
      <c r="D114" s="172"/>
      <c r="E114" s="172"/>
      <c r="F114" s="193"/>
      <c r="G114" s="193"/>
      <c r="H114" s="193"/>
      <c r="I114" s="193"/>
      <c r="J114" s="196"/>
      <c r="K114" s="192"/>
    </row>
    <row r="115" spans="1:11" x14ac:dyDescent="0.2">
      <c r="A115" s="182"/>
      <c r="B115" s="188"/>
      <c r="C115" s="172"/>
      <c r="D115" s="172"/>
      <c r="E115" s="172"/>
      <c r="F115" s="172"/>
      <c r="G115" s="172"/>
      <c r="H115" s="172"/>
      <c r="K115" s="184"/>
    </row>
    <row r="116" spans="1:11" x14ac:dyDescent="0.2">
      <c r="A116" s="170"/>
      <c r="B116" s="188"/>
      <c r="C116" s="172"/>
      <c r="D116" s="172"/>
      <c r="E116" s="172"/>
      <c r="F116" s="172"/>
      <c r="G116" s="172"/>
      <c r="H116" s="172"/>
      <c r="K116" s="184"/>
    </row>
    <row r="117" spans="1:11" x14ac:dyDescent="0.2">
      <c r="A117" s="182"/>
      <c r="B117" s="175"/>
      <c r="C117" s="172"/>
      <c r="D117" s="172"/>
      <c r="E117" s="172"/>
      <c r="F117" s="172"/>
      <c r="G117" s="172"/>
      <c r="H117" s="172"/>
      <c r="K117" s="184"/>
    </row>
    <row r="118" spans="1:11" x14ac:dyDescent="0.2">
      <c r="A118" s="182"/>
      <c r="B118" s="191" t="s">
        <v>393</v>
      </c>
      <c r="C118" s="172"/>
      <c r="D118" s="172"/>
      <c r="E118" s="172"/>
      <c r="F118" s="172"/>
      <c r="G118" s="172"/>
      <c r="H118" s="172"/>
      <c r="K118" s="184"/>
    </row>
    <row r="119" spans="1:11" x14ac:dyDescent="0.2">
      <c r="A119" s="182"/>
      <c r="B119" s="185"/>
      <c r="C119" s="172"/>
      <c r="D119" s="172"/>
      <c r="E119" s="172"/>
      <c r="F119" s="172"/>
      <c r="G119" s="172"/>
      <c r="H119" s="172"/>
      <c r="K119" s="184"/>
    </row>
    <row r="120" spans="1:11" x14ac:dyDescent="0.2">
      <c r="A120" s="182" t="s">
        <v>59</v>
      </c>
      <c r="B120" s="185" t="s">
        <v>394</v>
      </c>
      <c r="C120" s="172"/>
      <c r="D120" s="172"/>
      <c r="E120" s="172"/>
      <c r="F120" s="172"/>
      <c r="G120" s="172"/>
      <c r="H120" s="172"/>
      <c r="K120" s="184"/>
    </row>
    <row r="121" spans="1:11" x14ac:dyDescent="0.2">
      <c r="A121" s="182"/>
      <c r="B121" s="183"/>
      <c r="C121" s="172"/>
      <c r="D121" s="172"/>
      <c r="E121" s="172"/>
      <c r="F121" s="172"/>
      <c r="G121" s="172"/>
      <c r="H121" s="172"/>
      <c r="K121" s="184"/>
    </row>
    <row r="122" spans="1:11" x14ac:dyDescent="0.2">
      <c r="A122" s="182"/>
      <c r="B122" s="183" t="s">
        <v>395</v>
      </c>
      <c r="C122" s="172"/>
      <c r="D122" s="172"/>
      <c r="E122" s="172"/>
      <c r="F122" s="172"/>
      <c r="G122" s="172"/>
      <c r="H122" s="172"/>
      <c r="K122" s="184"/>
    </row>
    <row r="123" spans="1:11" x14ac:dyDescent="0.2">
      <c r="A123" s="182"/>
      <c r="B123" s="183" t="s">
        <v>396</v>
      </c>
      <c r="C123" s="172"/>
      <c r="D123" s="172"/>
      <c r="E123" s="172"/>
      <c r="F123" s="172"/>
      <c r="G123" s="172"/>
      <c r="H123" s="172"/>
      <c r="K123" s="184"/>
    </row>
    <row r="124" spans="1:11" x14ac:dyDescent="0.2">
      <c r="A124" s="182"/>
      <c r="B124" s="183" t="s">
        <v>397</v>
      </c>
      <c r="C124" s="172"/>
      <c r="D124" s="172"/>
      <c r="E124" s="172"/>
      <c r="F124" s="172"/>
      <c r="G124" s="172"/>
      <c r="H124" s="172"/>
      <c r="K124" s="184"/>
    </row>
    <row r="125" spans="1:11" x14ac:dyDescent="0.2">
      <c r="A125" s="182"/>
      <c r="B125" s="183" t="s">
        <v>398</v>
      </c>
      <c r="C125" s="172"/>
      <c r="D125" s="172"/>
      <c r="E125" s="172"/>
      <c r="F125" s="172"/>
      <c r="G125" s="172"/>
      <c r="H125" s="172"/>
      <c r="K125" s="184"/>
    </row>
    <row r="126" spans="1:11" x14ac:dyDescent="0.2">
      <c r="A126" s="182"/>
      <c r="B126" s="183" t="s">
        <v>399</v>
      </c>
      <c r="C126" s="172"/>
      <c r="D126" s="172"/>
      <c r="E126" s="172"/>
      <c r="F126" s="172"/>
      <c r="G126" s="172"/>
      <c r="H126" s="172"/>
      <c r="K126" s="184"/>
    </row>
    <row r="127" spans="1:11" x14ac:dyDescent="0.2">
      <c r="A127" s="182"/>
      <c r="B127" s="183"/>
      <c r="C127" s="172"/>
      <c r="D127" s="172"/>
      <c r="E127" s="172"/>
      <c r="F127" s="172"/>
      <c r="G127" s="172"/>
      <c r="H127" s="172"/>
      <c r="K127" s="184"/>
    </row>
    <row r="128" spans="1:11" x14ac:dyDescent="0.2">
      <c r="A128" s="182" t="s">
        <v>65</v>
      </c>
      <c r="B128" s="185" t="s">
        <v>400</v>
      </c>
      <c r="C128" s="172"/>
      <c r="D128" s="172"/>
      <c r="E128" s="172"/>
      <c r="F128" s="172"/>
      <c r="G128" s="172"/>
      <c r="H128" s="172"/>
      <c r="K128" s="184"/>
    </row>
    <row r="129" spans="1:11" x14ac:dyDescent="0.2">
      <c r="A129" s="182"/>
      <c r="B129" s="183"/>
      <c r="C129" s="172"/>
      <c r="D129" s="172"/>
      <c r="E129" s="172"/>
      <c r="F129" s="172"/>
      <c r="G129" s="172"/>
      <c r="H129" s="172"/>
      <c r="K129" s="184"/>
    </row>
    <row r="130" spans="1:11" x14ac:dyDescent="0.2">
      <c r="A130" s="182"/>
      <c r="B130" s="183" t="s">
        <v>401</v>
      </c>
      <c r="C130" s="172"/>
      <c r="D130" s="172"/>
      <c r="E130" s="172"/>
      <c r="F130" s="172"/>
      <c r="G130" s="172"/>
      <c r="H130" s="172"/>
      <c r="K130" s="184"/>
    </row>
    <row r="131" spans="1:11" x14ac:dyDescent="0.2">
      <c r="A131" s="182"/>
      <c r="B131" s="183" t="s">
        <v>402</v>
      </c>
      <c r="C131" s="172"/>
      <c r="D131" s="172"/>
      <c r="E131" s="172"/>
      <c r="F131" s="172"/>
      <c r="G131" s="172"/>
      <c r="H131" s="172"/>
      <c r="K131" s="184"/>
    </row>
    <row r="132" spans="1:11" x14ac:dyDescent="0.2">
      <c r="A132" s="182"/>
      <c r="B132" s="183"/>
      <c r="C132" s="172"/>
      <c r="D132" s="172"/>
      <c r="E132" s="172"/>
      <c r="F132" s="172"/>
      <c r="G132" s="172"/>
      <c r="H132" s="172"/>
      <c r="K132" s="184"/>
    </row>
    <row r="133" spans="1:11" x14ac:dyDescent="0.2">
      <c r="A133" s="182" t="s">
        <v>69</v>
      </c>
      <c r="B133" s="185" t="s">
        <v>403</v>
      </c>
      <c r="C133" s="172"/>
      <c r="D133" s="172"/>
      <c r="E133" s="172"/>
      <c r="F133" s="172"/>
      <c r="G133" s="172"/>
      <c r="H133" s="172"/>
      <c r="K133" s="184"/>
    </row>
    <row r="134" spans="1:11" x14ac:dyDescent="0.2">
      <c r="A134" s="182"/>
      <c r="B134" s="183"/>
      <c r="C134" s="172"/>
      <c r="D134" s="172"/>
      <c r="E134" s="172"/>
      <c r="F134" s="172"/>
      <c r="G134" s="172"/>
      <c r="H134" s="172"/>
      <c r="K134" s="184"/>
    </row>
    <row r="135" spans="1:11" x14ac:dyDescent="0.2">
      <c r="A135" s="182"/>
      <c r="B135" s="183" t="s">
        <v>404</v>
      </c>
      <c r="C135" s="172"/>
      <c r="D135" s="172"/>
      <c r="E135" s="172"/>
      <c r="F135" s="172"/>
      <c r="G135" s="172"/>
      <c r="H135" s="172"/>
      <c r="K135" s="184"/>
    </row>
    <row r="136" spans="1:11" x14ac:dyDescent="0.2">
      <c r="A136" s="182"/>
      <c r="B136" s="183"/>
      <c r="C136" s="172"/>
      <c r="D136" s="172"/>
      <c r="E136" s="172"/>
      <c r="F136" s="172"/>
      <c r="G136" s="172"/>
      <c r="H136" s="172"/>
      <c r="K136" s="184"/>
    </row>
    <row r="137" spans="1:11" x14ac:dyDescent="0.2">
      <c r="A137" s="182"/>
      <c r="B137" s="183" t="s">
        <v>405</v>
      </c>
      <c r="C137" s="172"/>
      <c r="D137" s="172" t="s">
        <v>406</v>
      </c>
      <c r="E137" s="172"/>
      <c r="F137" s="172"/>
      <c r="G137" s="172"/>
      <c r="H137" s="172"/>
      <c r="K137" s="184"/>
    </row>
    <row r="138" spans="1:11" x14ac:dyDescent="0.2">
      <c r="A138" s="182"/>
      <c r="B138" s="183"/>
      <c r="C138" s="172"/>
      <c r="D138" s="172"/>
      <c r="E138" s="172"/>
      <c r="F138" s="172"/>
      <c r="G138" s="172"/>
      <c r="H138" s="172"/>
      <c r="K138" s="184"/>
    </row>
    <row r="139" spans="1:11" x14ac:dyDescent="0.2">
      <c r="A139" s="182" t="s">
        <v>407</v>
      </c>
      <c r="B139" s="183" t="s">
        <v>408</v>
      </c>
      <c r="C139" s="172"/>
      <c r="D139" s="172" t="s">
        <v>409</v>
      </c>
      <c r="E139" s="172"/>
      <c r="F139" s="172"/>
      <c r="G139" s="172"/>
      <c r="H139" s="172"/>
      <c r="K139" s="184"/>
    </row>
    <row r="140" spans="1:11" x14ac:dyDescent="0.2">
      <c r="A140" s="182"/>
      <c r="B140" s="183"/>
      <c r="C140" s="172"/>
      <c r="D140" s="172"/>
      <c r="E140" s="172"/>
      <c r="F140" s="172"/>
      <c r="G140" s="172"/>
      <c r="H140" s="172"/>
      <c r="K140" s="184"/>
    </row>
    <row r="141" spans="1:11" x14ac:dyDescent="0.2">
      <c r="A141" s="182" t="s">
        <v>407</v>
      </c>
      <c r="B141" s="183" t="s">
        <v>410</v>
      </c>
      <c r="C141" s="172"/>
      <c r="D141" s="172" t="s">
        <v>411</v>
      </c>
      <c r="E141" s="172"/>
      <c r="F141" s="172"/>
      <c r="G141" s="172"/>
      <c r="H141" s="172"/>
      <c r="K141" s="184"/>
    </row>
    <row r="142" spans="1:11" x14ac:dyDescent="0.2">
      <c r="A142" s="182"/>
      <c r="B142" s="183"/>
      <c r="C142" s="172"/>
      <c r="D142" s="172" t="s">
        <v>412</v>
      </c>
      <c r="E142" s="172"/>
      <c r="F142" s="172"/>
      <c r="G142" s="172"/>
      <c r="H142" s="172"/>
      <c r="K142" s="184"/>
    </row>
    <row r="143" spans="1:11" x14ac:dyDescent="0.2">
      <c r="A143" s="182"/>
      <c r="B143" s="183"/>
      <c r="C143" s="172"/>
      <c r="D143" s="172"/>
      <c r="E143" s="172"/>
      <c r="F143" s="172"/>
      <c r="G143" s="172"/>
      <c r="H143" s="172"/>
      <c r="K143" s="184"/>
    </row>
    <row r="144" spans="1:11" x14ac:dyDescent="0.2">
      <c r="A144" s="182"/>
      <c r="B144" s="183" t="s">
        <v>413</v>
      </c>
      <c r="C144" s="172"/>
      <c r="D144" s="172" t="s">
        <v>414</v>
      </c>
      <c r="E144" s="172"/>
      <c r="F144" s="172"/>
      <c r="G144" s="172"/>
      <c r="H144" s="172"/>
      <c r="K144" s="184"/>
    </row>
    <row r="145" spans="1:11" x14ac:dyDescent="0.2">
      <c r="A145" s="182"/>
      <c r="B145" s="183"/>
      <c r="C145" s="172"/>
      <c r="D145" s="172"/>
      <c r="E145" s="172"/>
      <c r="F145" s="172"/>
      <c r="G145" s="172"/>
      <c r="H145" s="172"/>
      <c r="K145" s="184"/>
    </row>
    <row r="146" spans="1:11" x14ac:dyDescent="0.2">
      <c r="A146" s="182" t="s">
        <v>407</v>
      </c>
      <c r="B146" s="183" t="s">
        <v>415</v>
      </c>
      <c r="C146" s="172"/>
      <c r="D146" s="172" t="s">
        <v>416</v>
      </c>
      <c r="E146" s="172"/>
      <c r="F146" s="172"/>
      <c r="G146" s="172"/>
      <c r="H146" s="172"/>
      <c r="K146" s="184"/>
    </row>
    <row r="147" spans="1:11" x14ac:dyDescent="0.2">
      <c r="A147" s="182"/>
      <c r="B147" s="183"/>
      <c r="C147" s="172"/>
      <c r="D147" s="172"/>
      <c r="E147" s="172"/>
      <c r="F147" s="172"/>
      <c r="G147" s="172"/>
      <c r="H147" s="172"/>
      <c r="K147" s="184"/>
    </row>
    <row r="148" spans="1:11" x14ac:dyDescent="0.2">
      <c r="A148" s="182" t="s">
        <v>407</v>
      </c>
      <c r="B148" s="183" t="s">
        <v>417</v>
      </c>
      <c r="C148" s="172"/>
      <c r="D148" s="172" t="s">
        <v>418</v>
      </c>
      <c r="E148" s="172"/>
      <c r="F148" s="172"/>
      <c r="G148" s="172"/>
      <c r="H148" s="172"/>
      <c r="K148" s="184"/>
    </row>
    <row r="149" spans="1:11" x14ac:dyDescent="0.2">
      <c r="A149" s="182"/>
      <c r="B149" s="183"/>
      <c r="C149" s="172"/>
      <c r="D149" s="172"/>
      <c r="E149" s="172"/>
      <c r="F149" s="172"/>
      <c r="G149" s="172"/>
      <c r="H149" s="172"/>
      <c r="K149" s="184"/>
    </row>
    <row r="150" spans="1:11" x14ac:dyDescent="0.2">
      <c r="A150" s="182" t="s">
        <v>407</v>
      </c>
      <c r="B150" s="183" t="s">
        <v>419</v>
      </c>
      <c r="C150" s="172"/>
      <c r="D150" s="172" t="s">
        <v>420</v>
      </c>
      <c r="E150" s="172"/>
      <c r="F150" s="172"/>
      <c r="G150" s="172"/>
      <c r="H150" s="172"/>
      <c r="K150" s="184"/>
    </row>
    <row r="151" spans="1:11" x14ac:dyDescent="0.2">
      <c r="A151" s="182"/>
      <c r="B151" s="183"/>
      <c r="C151" s="172"/>
      <c r="D151" s="172"/>
      <c r="E151" s="172"/>
      <c r="F151" s="172"/>
      <c r="G151" s="172"/>
      <c r="H151" s="172"/>
      <c r="K151" s="184"/>
    </row>
    <row r="152" spans="1:11" x14ac:dyDescent="0.2">
      <c r="A152" s="182" t="s">
        <v>407</v>
      </c>
      <c r="B152" s="183" t="s">
        <v>421</v>
      </c>
      <c r="C152" s="172"/>
      <c r="D152" s="172" t="s">
        <v>422</v>
      </c>
      <c r="E152" s="172"/>
      <c r="F152" s="172"/>
      <c r="G152" s="172"/>
      <c r="H152" s="172"/>
      <c r="K152" s="184"/>
    </row>
    <row r="153" spans="1:11" x14ac:dyDescent="0.2">
      <c r="A153" s="182"/>
      <c r="B153" s="183"/>
      <c r="C153" s="172"/>
      <c r="D153" s="172"/>
      <c r="E153" s="172"/>
      <c r="F153" s="172"/>
      <c r="G153" s="172"/>
      <c r="H153" s="172"/>
      <c r="K153" s="184"/>
    </row>
    <row r="154" spans="1:11" x14ac:dyDescent="0.2">
      <c r="A154" s="182" t="s">
        <v>407</v>
      </c>
      <c r="B154" s="183" t="s">
        <v>423</v>
      </c>
      <c r="C154" s="172"/>
      <c r="D154" s="172" t="s">
        <v>424</v>
      </c>
      <c r="E154" s="172"/>
      <c r="F154" s="172"/>
      <c r="G154" s="172"/>
      <c r="H154" s="172"/>
      <c r="K154" s="184"/>
    </row>
    <row r="155" spans="1:11" x14ac:dyDescent="0.2">
      <c r="A155" s="182"/>
      <c r="B155" s="183"/>
      <c r="C155" s="172"/>
      <c r="D155" s="172"/>
      <c r="E155" s="172"/>
      <c r="F155" s="172"/>
      <c r="G155" s="172"/>
      <c r="H155" s="172"/>
      <c r="K155" s="184"/>
    </row>
    <row r="156" spans="1:11" x14ac:dyDescent="0.2">
      <c r="A156" s="182" t="s">
        <v>407</v>
      </c>
      <c r="B156" s="183" t="s">
        <v>425</v>
      </c>
      <c r="C156" s="172"/>
      <c r="D156" s="172" t="s">
        <v>426</v>
      </c>
      <c r="E156" s="172"/>
      <c r="F156" s="172"/>
      <c r="G156" s="172"/>
      <c r="H156" s="172"/>
      <c r="K156" s="184"/>
    </row>
    <row r="157" spans="1:11" x14ac:dyDescent="0.2">
      <c r="A157" s="182"/>
      <c r="B157" s="183"/>
      <c r="C157" s="172"/>
      <c r="D157" s="172"/>
      <c r="E157" s="172"/>
      <c r="F157" s="172"/>
      <c r="G157" s="172"/>
      <c r="H157" s="172"/>
      <c r="K157" s="184"/>
    </row>
    <row r="158" spans="1:11" x14ac:dyDescent="0.2">
      <c r="A158" s="182" t="s">
        <v>407</v>
      </c>
      <c r="B158" s="183" t="s">
        <v>427</v>
      </c>
      <c r="C158" s="172"/>
      <c r="D158" s="172" t="s">
        <v>428</v>
      </c>
      <c r="E158" s="172"/>
      <c r="F158" s="172"/>
      <c r="G158" s="172"/>
      <c r="H158" s="172"/>
      <c r="K158" s="184"/>
    </row>
    <row r="159" spans="1:11" x14ac:dyDescent="0.2">
      <c r="A159" s="182"/>
      <c r="B159" s="183"/>
      <c r="C159" s="172"/>
      <c r="D159" s="172"/>
      <c r="E159" s="172"/>
      <c r="F159" s="172"/>
      <c r="G159" s="172"/>
      <c r="H159" s="172"/>
      <c r="K159" s="184"/>
    </row>
    <row r="160" spans="1:11" x14ac:dyDescent="0.2">
      <c r="A160" s="182" t="s">
        <v>183</v>
      </c>
      <c r="B160" s="185" t="s">
        <v>429</v>
      </c>
      <c r="C160" s="172"/>
      <c r="D160" s="172"/>
      <c r="E160" s="172"/>
      <c r="F160" s="172"/>
      <c r="G160" s="172"/>
      <c r="H160" s="172"/>
      <c r="K160" s="184"/>
    </row>
    <row r="161" spans="1:11" x14ac:dyDescent="0.2">
      <c r="A161" s="182"/>
      <c r="B161" s="183"/>
      <c r="C161" s="172"/>
      <c r="D161" s="172"/>
      <c r="E161" s="172"/>
      <c r="F161" s="172"/>
      <c r="G161" s="172"/>
      <c r="H161" s="172"/>
      <c r="K161" s="184"/>
    </row>
    <row r="162" spans="1:11" x14ac:dyDescent="0.2">
      <c r="A162" s="182"/>
      <c r="B162" s="183" t="s">
        <v>430</v>
      </c>
      <c r="C162" s="172"/>
      <c r="D162" s="172"/>
      <c r="E162" s="172"/>
      <c r="F162" s="172"/>
      <c r="G162" s="172"/>
      <c r="H162" s="172"/>
      <c r="K162" s="184"/>
    </row>
    <row r="163" spans="1:11" x14ac:dyDescent="0.2">
      <c r="A163" s="182"/>
      <c r="B163" s="183" t="s">
        <v>431</v>
      </c>
      <c r="C163" s="172"/>
      <c r="D163" s="172"/>
      <c r="E163" s="172"/>
      <c r="F163" s="172"/>
      <c r="G163" s="172"/>
      <c r="H163" s="172"/>
      <c r="K163" s="184"/>
    </row>
    <row r="164" spans="1:11" x14ac:dyDescent="0.2">
      <c r="A164" s="182"/>
      <c r="B164" s="183" t="s">
        <v>432</v>
      </c>
      <c r="C164" s="172"/>
      <c r="D164" s="172"/>
      <c r="E164" s="172"/>
      <c r="F164" s="172"/>
      <c r="G164" s="172"/>
      <c r="H164" s="172"/>
      <c r="K164" s="184"/>
    </row>
    <row r="165" spans="1:11" x14ac:dyDescent="0.2">
      <c r="A165" s="182"/>
      <c r="B165" s="183" t="s">
        <v>433</v>
      </c>
      <c r="C165" s="172"/>
      <c r="D165" s="172"/>
      <c r="E165" s="172"/>
      <c r="F165" s="172"/>
      <c r="G165" s="172"/>
      <c r="H165" s="172"/>
      <c r="K165" s="184"/>
    </row>
    <row r="166" spans="1:11" x14ac:dyDescent="0.2">
      <c r="A166" s="182" t="s">
        <v>407</v>
      </c>
      <c r="B166" s="183" t="s">
        <v>434</v>
      </c>
      <c r="C166" s="172"/>
      <c r="D166" s="172"/>
      <c r="E166" s="172"/>
      <c r="F166" s="172"/>
      <c r="G166" s="172"/>
      <c r="H166" s="172"/>
      <c r="K166" s="184"/>
    </row>
    <row r="167" spans="1:11" x14ac:dyDescent="0.2">
      <c r="A167" s="182"/>
      <c r="B167" s="183" t="s">
        <v>435</v>
      </c>
      <c r="C167" s="172"/>
      <c r="D167" s="172"/>
      <c r="E167" s="172"/>
      <c r="F167" s="172"/>
      <c r="G167" s="172"/>
      <c r="H167" s="172"/>
      <c r="K167" s="184"/>
    </row>
    <row r="168" spans="1:11" x14ac:dyDescent="0.2">
      <c r="A168" s="182"/>
      <c r="B168" s="183" t="s">
        <v>436</v>
      </c>
      <c r="C168" s="172"/>
      <c r="D168" s="172"/>
      <c r="E168" s="172"/>
      <c r="F168" s="172"/>
      <c r="G168" s="172"/>
      <c r="H168" s="172"/>
      <c r="K168" s="184"/>
    </row>
    <row r="169" spans="1:11" x14ac:dyDescent="0.2">
      <c r="A169" s="182"/>
      <c r="B169" s="183"/>
      <c r="C169" s="172"/>
      <c r="D169" s="172"/>
      <c r="E169" s="172"/>
      <c r="F169" s="172"/>
      <c r="G169" s="172"/>
      <c r="H169" s="172"/>
      <c r="K169" s="184"/>
    </row>
    <row r="170" spans="1:11" x14ac:dyDescent="0.2">
      <c r="A170" s="182" t="s">
        <v>185</v>
      </c>
      <c r="B170" s="185" t="s">
        <v>437</v>
      </c>
      <c r="C170" s="172"/>
      <c r="D170" s="172"/>
      <c r="E170" s="172"/>
      <c r="F170" s="172"/>
      <c r="G170" s="172"/>
      <c r="H170" s="172"/>
      <c r="K170" s="184"/>
    </row>
    <row r="171" spans="1:11" x14ac:dyDescent="0.2">
      <c r="A171" s="182"/>
      <c r="B171" s="183"/>
      <c r="C171" s="172"/>
      <c r="D171" s="172"/>
      <c r="E171" s="172"/>
      <c r="F171" s="172"/>
      <c r="G171" s="172"/>
      <c r="H171" s="172"/>
      <c r="K171" s="184"/>
    </row>
    <row r="172" spans="1:11" x14ac:dyDescent="0.2">
      <c r="A172" s="182"/>
      <c r="B172" s="183" t="s">
        <v>438</v>
      </c>
      <c r="C172" s="172"/>
      <c r="D172" s="172"/>
      <c r="E172" s="172"/>
      <c r="F172" s="172"/>
      <c r="G172" s="172"/>
      <c r="H172" s="172"/>
      <c r="K172" s="184"/>
    </row>
    <row r="173" spans="1:11" x14ac:dyDescent="0.2">
      <c r="A173" s="182"/>
      <c r="B173" s="183" t="s">
        <v>439</v>
      </c>
      <c r="C173" s="172"/>
      <c r="D173" s="172"/>
      <c r="E173" s="172"/>
      <c r="F173" s="172"/>
      <c r="G173" s="172"/>
      <c r="H173" s="172"/>
      <c r="K173" s="184"/>
    </row>
    <row r="174" spans="1:11" x14ac:dyDescent="0.2">
      <c r="A174" s="182"/>
      <c r="B174" s="183" t="s">
        <v>440</v>
      </c>
      <c r="C174" s="172"/>
      <c r="D174" s="172"/>
      <c r="E174" s="172"/>
      <c r="F174" s="172"/>
      <c r="G174" s="172"/>
      <c r="H174" s="172"/>
      <c r="K174" s="184"/>
    </row>
    <row r="175" spans="1:11" x14ac:dyDescent="0.2">
      <c r="A175" s="182"/>
      <c r="B175" s="183" t="s">
        <v>441</v>
      </c>
      <c r="C175" s="172"/>
      <c r="D175" s="172"/>
      <c r="E175" s="172"/>
      <c r="F175" s="172"/>
      <c r="G175" s="172"/>
      <c r="H175" s="172"/>
      <c r="K175" s="184"/>
    </row>
    <row r="176" spans="1:11" x14ac:dyDescent="0.2">
      <c r="A176" s="182"/>
      <c r="B176" s="183" t="s">
        <v>442</v>
      </c>
      <c r="C176" s="172"/>
      <c r="D176" s="172"/>
      <c r="E176" s="172"/>
      <c r="F176" s="172"/>
      <c r="G176" s="172"/>
      <c r="H176" s="172"/>
      <c r="K176" s="184"/>
    </row>
    <row r="177" spans="1:11" x14ac:dyDescent="0.2">
      <c r="A177" s="182"/>
      <c r="B177" s="183" t="s">
        <v>443</v>
      </c>
      <c r="C177" s="172"/>
      <c r="D177" s="172"/>
      <c r="E177" s="172"/>
      <c r="F177" s="172"/>
      <c r="G177" s="172"/>
      <c r="H177" s="172"/>
      <c r="K177" s="184"/>
    </row>
    <row r="178" spans="1:11" x14ac:dyDescent="0.2">
      <c r="A178" s="182"/>
      <c r="B178" s="183"/>
      <c r="C178" s="172"/>
      <c r="D178" s="172"/>
      <c r="E178" s="172"/>
      <c r="F178" s="172"/>
      <c r="G178" s="172"/>
      <c r="H178" s="172"/>
      <c r="K178" s="184"/>
    </row>
    <row r="179" spans="1:11" x14ac:dyDescent="0.2">
      <c r="A179" s="182"/>
      <c r="B179" s="183"/>
      <c r="C179" s="172"/>
      <c r="D179" s="172"/>
      <c r="E179" s="172"/>
      <c r="F179" s="172"/>
      <c r="G179" s="172"/>
      <c r="H179" s="172"/>
      <c r="K179" s="184"/>
    </row>
    <row r="180" spans="1:11" x14ac:dyDescent="0.2">
      <c r="A180" s="182"/>
      <c r="B180" s="183"/>
      <c r="C180" s="172"/>
      <c r="D180" s="172"/>
      <c r="E180" s="172"/>
      <c r="F180" s="193" t="s">
        <v>392</v>
      </c>
      <c r="G180" s="172"/>
      <c r="H180" s="193"/>
      <c r="I180" s="193"/>
      <c r="J180" s="194" t="s">
        <v>172</v>
      </c>
      <c r="K180" s="195">
        <f>SUM(K130,K168)</f>
        <v>0</v>
      </c>
    </row>
    <row r="181" spans="1:11" x14ac:dyDescent="0.2">
      <c r="A181" s="182"/>
      <c r="B181" s="197"/>
      <c r="C181" s="172"/>
      <c r="D181" s="172"/>
      <c r="E181" s="172"/>
      <c r="F181" s="193"/>
      <c r="G181" s="172"/>
      <c r="H181" s="193"/>
      <c r="I181" s="193"/>
      <c r="J181" s="193"/>
      <c r="K181" s="192"/>
    </row>
    <row r="182" spans="1:11" x14ac:dyDescent="0.2">
      <c r="A182" s="182"/>
      <c r="B182" s="197"/>
      <c r="C182" s="172"/>
      <c r="D182" s="172"/>
      <c r="E182" s="172"/>
      <c r="F182" s="172"/>
      <c r="G182" s="172"/>
      <c r="H182" s="172"/>
      <c r="K182" s="184"/>
    </row>
    <row r="183" spans="1:11" x14ac:dyDescent="0.2">
      <c r="A183" s="182"/>
      <c r="B183" s="197"/>
      <c r="C183" s="172"/>
      <c r="D183" s="172"/>
      <c r="E183" s="172"/>
      <c r="F183" s="172"/>
      <c r="G183" s="172"/>
      <c r="H183" s="172"/>
      <c r="K183" s="184"/>
    </row>
    <row r="184" spans="1:11" x14ac:dyDescent="0.2">
      <c r="A184" s="182" t="s">
        <v>59</v>
      </c>
      <c r="B184" s="185" t="s">
        <v>444</v>
      </c>
      <c r="C184" s="172"/>
      <c r="D184" s="172"/>
      <c r="E184" s="172"/>
      <c r="F184" s="172"/>
      <c r="G184" s="172"/>
      <c r="H184" s="172"/>
      <c r="K184" s="184"/>
    </row>
    <row r="185" spans="1:11" x14ac:dyDescent="0.2">
      <c r="A185" s="182"/>
      <c r="B185" s="183"/>
      <c r="C185" s="172"/>
      <c r="D185" s="172"/>
      <c r="E185" s="172"/>
      <c r="F185" s="172"/>
      <c r="G185" s="172"/>
      <c r="H185" s="172"/>
      <c r="K185" s="184"/>
    </row>
    <row r="186" spans="1:11" x14ac:dyDescent="0.2">
      <c r="A186" s="182"/>
      <c r="B186" s="183" t="s">
        <v>445</v>
      </c>
      <c r="C186" s="172"/>
      <c r="D186" s="172"/>
      <c r="E186" s="172"/>
      <c r="F186" s="172"/>
      <c r="G186" s="172"/>
      <c r="H186" s="172"/>
      <c r="K186" s="184"/>
    </row>
    <row r="187" spans="1:11" x14ac:dyDescent="0.2">
      <c r="A187" s="182"/>
      <c r="B187" s="183" t="s">
        <v>446</v>
      </c>
      <c r="C187" s="172"/>
      <c r="D187" s="172"/>
      <c r="E187" s="172"/>
      <c r="F187" s="172"/>
      <c r="G187" s="172"/>
      <c r="H187" s="172"/>
      <c r="K187" s="184"/>
    </row>
    <row r="188" spans="1:11" x14ac:dyDescent="0.2">
      <c r="A188" s="182"/>
      <c r="B188" s="183" t="s">
        <v>447</v>
      </c>
      <c r="C188" s="172"/>
      <c r="D188" s="172"/>
      <c r="E188" s="172"/>
      <c r="F188" s="172"/>
      <c r="G188" s="172"/>
      <c r="H188" s="172"/>
      <c r="K188" s="184"/>
    </row>
    <row r="189" spans="1:11" x14ac:dyDescent="0.2">
      <c r="A189" s="182"/>
      <c r="B189" s="183" t="s">
        <v>448</v>
      </c>
      <c r="C189" s="172"/>
      <c r="D189" s="172"/>
      <c r="E189" s="172"/>
      <c r="F189" s="172"/>
      <c r="G189" s="172"/>
      <c r="H189" s="172"/>
      <c r="K189" s="184"/>
    </row>
    <row r="190" spans="1:11" x14ac:dyDescent="0.2">
      <c r="A190" s="182"/>
      <c r="B190" s="183"/>
      <c r="C190" s="172"/>
      <c r="D190" s="172"/>
      <c r="E190" s="172"/>
      <c r="F190" s="172"/>
      <c r="G190" s="172"/>
      <c r="H190" s="172"/>
      <c r="K190" s="184"/>
    </row>
    <row r="191" spans="1:11" x14ac:dyDescent="0.2">
      <c r="A191" s="182"/>
      <c r="B191" s="183" t="s">
        <v>449</v>
      </c>
      <c r="C191" s="172"/>
      <c r="D191" s="172"/>
      <c r="E191" s="172"/>
      <c r="F191" s="172"/>
      <c r="G191" s="172"/>
      <c r="H191" s="172"/>
      <c r="K191" s="184"/>
    </row>
    <row r="192" spans="1:11" x14ac:dyDescent="0.2">
      <c r="A192" s="182"/>
      <c r="B192" s="183" t="s">
        <v>450</v>
      </c>
      <c r="C192" s="172"/>
      <c r="D192" s="172"/>
      <c r="E192" s="172"/>
      <c r="F192" s="172"/>
      <c r="G192" s="172"/>
      <c r="H192" s="172"/>
      <c r="K192" s="184"/>
    </row>
    <row r="193" spans="1:11" x14ac:dyDescent="0.2">
      <c r="A193" s="182"/>
      <c r="B193" s="183"/>
      <c r="C193" s="172"/>
      <c r="D193" s="172"/>
      <c r="E193" s="172"/>
      <c r="F193" s="172"/>
      <c r="G193" s="172"/>
      <c r="H193" s="172"/>
      <c r="K193" s="184"/>
    </row>
    <row r="194" spans="1:11" x14ac:dyDescent="0.2">
      <c r="A194" s="182" t="s">
        <v>65</v>
      </c>
      <c r="B194" s="185" t="s">
        <v>451</v>
      </c>
      <c r="C194" s="172"/>
      <c r="D194" s="172"/>
      <c r="E194" s="172"/>
      <c r="F194" s="172"/>
      <c r="G194" s="172"/>
      <c r="H194" s="172"/>
      <c r="K194" s="184"/>
    </row>
    <row r="195" spans="1:11" x14ac:dyDescent="0.2">
      <c r="A195" s="182"/>
      <c r="B195" s="183"/>
      <c r="C195" s="172"/>
      <c r="D195" s="172"/>
      <c r="E195" s="172"/>
      <c r="F195" s="172"/>
      <c r="G195" s="172"/>
      <c r="H195" s="172"/>
      <c r="K195" s="184"/>
    </row>
    <row r="196" spans="1:11" x14ac:dyDescent="0.2">
      <c r="A196" s="182"/>
      <c r="B196" s="183" t="s">
        <v>452</v>
      </c>
      <c r="C196" s="172"/>
      <c r="D196" s="172"/>
      <c r="E196" s="172"/>
      <c r="F196" s="172"/>
      <c r="G196" s="172"/>
      <c r="H196" s="172"/>
      <c r="K196" s="184"/>
    </row>
    <row r="197" spans="1:11" x14ac:dyDescent="0.2">
      <c r="A197" s="182"/>
      <c r="B197" s="183" t="s">
        <v>453</v>
      </c>
      <c r="C197" s="172"/>
      <c r="D197" s="172"/>
      <c r="E197" s="172"/>
      <c r="F197" s="172"/>
      <c r="G197" s="172"/>
      <c r="H197" s="172"/>
      <c r="K197" s="184"/>
    </row>
    <row r="198" spans="1:11" x14ac:dyDescent="0.2">
      <c r="A198" s="182"/>
      <c r="B198" s="183" t="s">
        <v>454</v>
      </c>
      <c r="C198" s="172"/>
      <c r="D198" s="172"/>
      <c r="E198" s="172"/>
      <c r="F198" s="172"/>
      <c r="G198" s="172"/>
      <c r="H198" s="172"/>
      <c r="K198" s="184"/>
    </row>
    <row r="199" spans="1:11" x14ac:dyDescent="0.2">
      <c r="A199" s="182"/>
      <c r="B199" s="183" t="s">
        <v>455</v>
      </c>
      <c r="C199" s="172"/>
      <c r="D199" s="172"/>
      <c r="E199" s="172"/>
      <c r="F199" s="172"/>
      <c r="G199" s="172"/>
      <c r="H199" s="172"/>
      <c r="K199" s="184"/>
    </row>
    <row r="200" spans="1:11" x14ac:dyDescent="0.2">
      <c r="A200" s="182"/>
      <c r="B200" s="183" t="s">
        <v>456</v>
      </c>
      <c r="C200" s="172"/>
      <c r="D200" s="172"/>
      <c r="E200" s="172"/>
      <c r="F200" s="172"/>
      <c r="G200" s="172"/>
      <c r="H200" s="172"/>
      <c r="K200" s="184"/>
    </row>
    <row r="201" spans="1:11" x14ac:dyDescent="0.2">
      <c r="A201" s="182"/>
      <c r="B201" s="183" t="s">
        <v>457</v>
      </c>
      <c r="C201" s="172"/>
      <c r="D201" s="172"/>
      <c r="E201" s="172"/>
      <c r="F201" s="172"/>
      <c r="G201" s="172"/>
      <c r="H201" s="172"/>
      <c r="K201" s="184"/>
    </row>
    <row r="202" spans="1:11" x14ac:dyDescent="0.2">
      <c r="A202" s="182"/>
      <c r="B202" s="183"/>
      <c r="C202" s="172"/>
      <c r="D202" s="172"/>
      <c r="E202" s="172"/>
      <c r="F202" s="172"/>
      <c r="G202" s="172"/>
      <c r="H202" s="172"/>
      <c r="K202" s="184"/>
    </row>
    <row r="203" spans="1:11" x14ac:dyDescent="0.2">
      <c r="A203" s="182" t="s">
        <v>69</v>
      </c>
      <c r="B203" s="185" t="s">
        <v>458</v>
      </c>
      <c r="C203" s="172"/>
      <c r="D203" s="172"/>
      <c r="E203" s="172"/>
      <c r="F203" s="172"/>
      <c r="G203" s="172"/>
      <c r="H203" s="172"/>
      <c r="K203" s="184"/>
    </row>
    <row r="204" spans="1:11" x14ac:dyDescent="0.2">
      <c r="A204" s="182"/>
      <c r="B204" s="183"/>
      <c r="C204" s="172"/>
      <c r="D204" s="172"/>
      <c r="E204" s="172"/>
      <c r="F204" s="172"/>
      <c r="G204" s="172"/>
      <c r="H204" s="172"/>
      <c r="K204" s="184"/>
    </row>
    <row r="205" spans="1:11" x14ac:dyDescent="0.2">
      <c r="A205" s="182"/>
      <c r="B205" s="183" t="s">
        <v>459</v>
      </c>
      <c r="C205" s="172"/>
      <c r="D205" s="172"/>
      <c r="E205" s="172"/>
      <c r="F205" s="172"/>
      <c r="G205" s="172"/>
      <c r="H205" s="172"/>
      <c r="K205" s="184"/>
    </row>
    <row r="206" spans="1:11" x14ac:dyDescent="0.2">
      <c r="A206" s="182"/>
      <c r="B206" s="183" t="s">
        <v>460</v>
      </c>
      <c r="C206" s="172"/>
      <c r="D206" s="172"/>
      <c r="E206" s="172"/>
      <c r="F206" s="172"/>
      <c r="G206" s="172"/>
      <c r="H206" s="172"/>
      <c r="K206" s="184"/>
    </row>
    <row r="207" spans="1:11" x14ac:dyDescent="0.2">
      <c r="A207" s="182"/>
      <c r="B207" s="183" t="s">
        <v>461</v>
      </c>
      <c r="C207" s="172"/>
      <c r="D207" s="172"/>
      <c r="E207" s="172"/>
      <c r="F207" s="172"/>
      <c r="G207" s="172"/>
      <c r="H207" s="172"/>
      <c r="K207" s="184"/>
    </row>
    <row r="208" spans="1:11" x14ac:dyDescent="0.2">
      <c r="A208" s="182"/>
      <c r="B208" s="183"/>
      <c r="C208" s="172"/>
      <c r="D208" s="172"/>
      <c r="E208" s="172"/>
      <c r="F208" s="172"/>
      <c r="G208" s="172"/>
      <c r="H208" s="172"/>
      <c r="K208" s="184"/>
    </row>
    <row r="209" spans="1:11" x14ac:dyDescent="0.2">
      <c r="A209" s="182" t="s">
        <v>183</v>
      </c>
      <c r="B209" s="185" t="s">
        <v>462</v>
      </c>
      <c r="C209" s="172"/>
      <c r="D209" s="172"/>
      <c r="E209" s="172"/>
      <c r="F209" s="172"/>
      <c r="G209" s="172"/>
      <c r="H209" s="172"/>
      <c r="K209" s="184"/>
    </row>
    <row r="210" spans="1:11" x14ac:dyDescent="0.2">
      <c r="A210" s="182"/>
      <c r="B210" s="183"/>
      <c r="C210" s="172"/>
      <c r="D210" s="172"/>
      <c r="E210" s="172"/>
      <c r="F210" s="172"/>
      <c r="G210" s="172"/>
      <c r="H210" s="172"/>
      <c r="K210" s="184"/>
    </row>
    <row r="211" spans="1:11" x14ac:dyDescent="0.2">
      <c r="A211" s="182"/>
      <c r="B211" s="183" t="s">
        <v>463</v>
      </c>
      <c r="C211" s="172"/>
      <c r="D211" s="172"/>
      <c r="E211" s="172"/>
      <c r="F211" s="172"/>
      <c r="G211" s="172"/>
      <c r="H211" s="172"/>
      <c r="K211" s="184"/>
    </row>
    <row r="212" spans="1:11" x14ac:dyDescent="0.2">
      <c r="A212" s="182"/>
      <c r="B212" s="183" t="s">
        <v>464</v>
      </c>
      <c r="C212" s="172"/>
      <c r="D212" s="172"/>
      <c r="E212" s="172"/>
      <c r="F212" s="172"/>
      <c r="G212" s="172"/>
      <c r="H212" s="172"/>
      <c r="K212" s="184"/>
    </row>
    <row r="213" spans="1:11" x14ac:dyDescent="0.2">
      <c r="A213" s="182"/>
      <c r="B213" s="183"/>
      <c r="C213" s="172"/>
      <c r="D213" s="172"/>
      <c r="E213" s="172"/>
      <c r="F213" s="172"/>
      <c r="G213" s="172"/>
      <c r="H213" s="172"/>
      <c r="K213" s="184"/>
    </row>
    <row r="214" spans="1:11" x14ac:dyDescent="0.2">
      <c r="A214" s="182"/>
      <c r="B214" s="183" t="s">
        <v>465</v>
      </c>
      <c r="C214" s="172"/>
      <c r="D214" s="172"/>
      <c r="E214" s="172"/>
      <c r="F214" s="172"/>
      <c r="G214" s="172"/>
      <c r="H214" s="172"/>
      <c r="K214" s="184"/>
    </row>
    <row r="215" spans="1:11" x14ac:dyDescent="0.2">
      <c r="A215" s="182"/>
      <c r="B215" s="183" t="s">
        <v>466</v>
      </c>
      <c r="C215" s="172"/>
      <c r="D215" s="172"/>
      <c r="E215" s="172"/>
      <c r="F215" s="172"/>
      <c r="G215" s="172"/>
      <c r="H215" s="172"/>
      <c r="K215" s="184"/>
    </row>
    <row r="216" spans="1:11" x14ac:dyDescent="0.2">
      <c r="A216" s="182"/>
      <c r="B216" s="183" t="s">
        <v>467</v>
      </c>
      <c r="C216" s="172"/>
      <c r="D216" s="172"/>
      <c r="E216" s="172"/>
      <c r="F216" s="172"/>
      <c r="G216" s="172"/>
      <c r="H216" s="172"/>
      <c r="K216" s="184"/>
    </row>
    <row r="217" spans="1:11" x14ac:dyDescent="0.2">
      <c r="A217" s="182"/>
      <c r="B217" s="183" t="s">
        <v>468</v>
      </c>
      <c r="C217" s="172"/>
      <c r="D217" s="172"/>
      <c r="E217" s="172"/>
      <c r="F217" s="172"/>
      <c r="G217" s="172"/>
      <c r="H217" s="172"/>
      <c r="K217" s="184"/>
    </row>
    <row r="218" spans="1:11" x14ac:dyDescent="0.2">
      <c r="A218" s="182"/>
      <c r="B218" s="183" t="s">
        <v>469</v>
      </c>
      <c r="C218" s="172"/>
      <c r="D218" s="172"/>
      <c r="E218" s="172"/>
      <c r="F218" s="172"/>
      <c r="G218" s="172"/>
      <c r="H218" s="172"/>
      <c r="K218" s="184"/>
    </row>
    <row r="219" spans="1:11" x14ac:dyDescent="0.2">
      <c r="A219" s="182"/>
      <c r="B219" s="183" t="s">
        <v>470</v>
      </c>
      <c r="C219" s="172"/>
      <c r="D219" s="172"/>
      <c r="E219" s="172"/>
      <c r="F219" s="172"/>
      <c r="G219" s="172"/>
      <c r="H219" s="172"/>
      <c r="K219" s="184"/>
    </row>
    <row r="220" spans="1:11" x14ac:dyDescent="0.2">
      <c r="A220" s="182"/>
      <c r="B220" s="183"/>
      <c r="C220" s="172"/>
      <c r="D220" s="172"/>
      <c r="E220" s="172"/>
      <c r="F220" s="172"/>
      <c r="G220" s="172"/>
      <c r="H220" s="172"/>
      <c r="K220" s="184"/>
    </row>
    <row r="221" spans="1:11" x14ac:dyDescent="0.2">
      <c r="A221" s="182" t="s">
        <v>185</v>
      </c>
      <c r="B221" s="185" t="s">
        <v>471</v>
      </c>
      <c r="C221" s="172"/>
      <c r="D221" s="172"/>
      <c r="E221" s="172"/>
      <c r="F221" s="172"/>
      <c r="G221" s="172"/>
      <c r="H221" s="172"/>
      <c r="K221" s="184"/>
    </row>
    <row r="222" spans="1:11" x14ac:dyDescent="0.2">
      <c r="A222" s="182"/>
      <c r="B222" s="183"/>
      <c r="C222" s="172"/>
      <c r="D222" s="172"/>
      <c r="E222" s="172"/>
      <c r="F222" s="172"/>
      <c r="G222" s="172"/>
      <c r="H222" s="172"/>
      <c r="K222" s="184"/>
    </row>
    <row r="223" spans="1:11" x14ac:dyDescent="0.2">
      <c r="A223" s="182"/>
      <c r="B223" s="183" t="s">
        <v>472</v>
      </c>
      <c r="C223" s="172"/>
      <c r="D223" s="172"/>
      <c r="E223" s="172"/>
      <c r="F223" s="172"/>
      <c r="G223" s="172"/>
      <c r="H223" s="172"/>
      <c r="K223" s="184"/>
    </row>
    <row r="224" spans="1:11" x14ac:dyDescent="0.2">
      <c r="A224" s="182"/>
      <c r="B224" s="183" t="s">
        <v>473</v>
      </c>
      <c r="C224" s="172"/>
      <c r="D224" s="172"/>
      <c r="E224" s="172"/>
      <c r="F224" s="172"/>
      <c r="G224" s="172"/>
      <c r="H224" s="172"/>
      <c r="K224" s="184"/>
    </row>
    <row r="225" spans="1:11" x14ac:dyDescent="0.2">
      <c r="A225" s="182"/>
      <c r="B225" s="183" t="s">
        <v>474</v>
      </c>
      <c r="C225" s="172"/>
      <c r="D225" s="172"/>
      <c r="E225" s="172"/>
      <c r="F225" s="172"/>
      <c r="G225" s="172"/>
      <c r="H225" s="172"/>
      <c r="K225" s="184"/>
    </row>
    <row r="226" spans="1:11" x14ac:dyDescent="0.2">
      <c r="A226" s="182"/>
      <c r="B226" s="183" t="s">
        <v>475</v>
      </c>
      <c r="C226" s="172"/>
      <c r="D226" s="172"/>
      <c r="E226" s="172"/>
      <c r="F226" s="172"/>
      <c r="G226" s="172"/>
      <c r="H226" s="172"/>
      <c r="K226" s="184"/>
    </row>
    <row r="227" spans="1:11" x14ac:dyDescent="0.2">
      <c r="A227" s="182"/>
      <c r="B227" s="183" t="s">
        <v>476</v>
      </c>
      <c r="C227" s="172"/>
      <c r="D227" s="172"/>
      <c r="E227" s="172"/>
      <c r="F227" s="172"/>
      <c r="G227" s="172"/>
      <c r="H227" s="172"/>
      <c r="K227" s="184"/>
    </row>
    <row r="228" spans="1:11" x14ac:dyDescent="0.2">
      <c r="A228" s="182"/>
      <c r="B228" s="183"/>
      <c r="C228" s="172"/>
      <c r="D228" s="172"/>
      <c r="E228" s="172"/>
      <c r="F228" s="172"/>
      <c r="G228" s="172"/>
      <c r="H228" s="172" t="s">
        <v>188</v>
      </c>
      <c r="K228" s="184"/>
    </row>
    <row r="229" spans="1:11" x14ac:dyDescent="0.2">
      <c r="A229" s="182" t="s">
        <v>190</v>
      </c>
      <c r="B229" s="185" t="s">
        <v>477</v>
      </c>
      <c r="C229" s="172"/>
      <c r="D229" s="172"/>
      <c r="E229" s="172"/>
      <c r="F229" s="172"/>
      <c r="G229" s="172"/>
      <c r="H229" s="172"/>
      <c r="K229" s="184"/>
    </row>
    <row r="230" spans="1:11" x14ac:dyDescent="0.2">
      <c r="A230" s="182"/>
      <c r="B230" s="183"/>
      <c r="C230" s="172"/>
      <c r="D230" s="172"/>
      <c r="E230" s="172"/>
      <c r="F230" s="172"/>
      <c r="G230" s="172"/>
      <c r="H230" s="172"/>
      <c r="K230" s="184"/>
    </row>
    <row r="231" spans="1:11" x14ac:dyDescent="0.2">
      <c r="A231" s="182"/>
      <c r="B231" s="183" t="s">
        <v>478</v>
      </c>
      <c r="C231" s="172"/>
      <c r="D231" s="172"/>
      <c r="E231" s="172"/>
      <c r="F231" s="172"/>
      <c r="G231" s="172"/>
      <c r="H231" s="172"/>
      <c r="K231" s="184"/>
    </row>
    <row r="232" spans="1:11" x14ac:dyDescent="0.2">
      <c r="A232" s="182"/>
      <c r="B232" s="183" t="s">
        <v>479</v>
      </c>
      <c r="C232" s="172"/>
      <c r="D232" s="172"/>
      <c r="E232" s="172"/>
      <c r="F232" s="172"/>
      <c r="G232" s="172"/>
      <c r="H232" s="172"/>
      <c r="K232" s="184"/>
    </row>
    <row r="233" spans="1:11" x14ac:dyDescent="0.2">
      <c r="A233" s="182"/>
      <c r="B233" s="183"/>
      <c r="C233" s="172"/>
      <c r="D233" s="172"/>
      <c r="E233" s="172"/>
      <c r="F233" s="172"/>
      <c r="G233" s="172"/>
      <c r="H233" s="172"/>
      <c r="K233" s="184"/>
    </row>
    <row r="234" spans="1:11" x14ac:dyDescent="0.2">
      <c r="A234" s="182"/>
      <c r="B234" s="183"/>
      <c r="C234" s="172"/>
      <c r="D234" s="172"/>
      <c r="E234" s="172"/>
      <c r="F234" s="172"/>
      <c r="G234" s="172"/>
      <c r="H234" s="172"/>
      <c r="K234" s="184"/>
    </row>
    <row r="235" spans="1:11" x14ac:dyDescent="0.2">
      <c r="A235" s="182"/>
      <c r="B235" s="183"/>
      <c r="C235" s="172"/>
      <c r="D235" s="172"/>
      <c r="E235" s="172"/>
      <c r="F235" s="172"/>
      <c r="G235" s="172"/>
      <c r="H235" s="172"/>
      <c r="K235" s="184"/>
    </row>
    <row r="236" spans="1:11" x14ac:dyDescent="0.2">
      <c r="A236" s="182"/>
      <c r="B236" s="183"/>
      <c r="C236" s="172"/>
      <c r="D236" s="172"/>
      <c r="E236" s="172"/>
      <c r="F236" s="172"/>
      <c r="G236" s="172"/>
      <c r="H236" s="172"/>
      <c r="K236" s="184"/>
    </row>
    <row r="237" spans="1:11" x14ac:dyDescent="0.2">
      <c r="A237" s="182"/>
      <c r="B237" s="183"/>
      <c r="C237" s="172"/>
      <c r="D237" s="172"/>
      <c r="E237" s="172"/>
      <c r="F237" s="172"/>
      <c r="G237" s="172"/>
      <c r="H237" s="172"/>
      <c r="K237" s="184"/>
    </row>
    <row r="238" spans="1:11" x14ac:dyDescent="0.2">
      <c r="A238" s="182"/>
      <c r="B238" s="183"/>
      <c r="C238" s="172"/>
      <c r="D238" s="172"/>
      <c r="E238" s="172"/>
      <c r="F238" s="172"/>
      <c r="G238" s="172"/>
      <c r="H238" s="172"/>
      <c r="K238" s="192"/>
    </row>
    <row r="239" spans="1:11" x14ac:dyDescent="0.2">
      <c r="A239" s="182"/>
      <c r="B239" s="183"/>
      <c r="C239" s="172"/>
      <c r="D239" s="172"/>
      <c r="E239" s="172"/>
      <c r="F239" s="172"/>
      <c r="G239" s="172"/>
      <c r="H239" s="172"/>
      <c r="K239" s="184"/>
    </row>
    <row r="240" spans="1:11" x14ac:dyDescent="0.2">
      <c r="A240" s="182"/>
      <c r="B240" s="183"/>
      <c r="C240" s="172"/>
      <c r="D240" s="172"/>
      <c r="E240" s="172"/>
      <c r="F240" s="172"/>
      <c r="G240" s="193" t="s">
        <v>392</v>
      </c>
      <c r="H240" s="172"/>
      <c r="I240" s="193"/>
      <c r="J240" s="194" t="s">
        <v>172</v>
      </c>
      <c r="K240" s="195">
        <f>SUM(K207,K232)</f>
        <v>0</v>
      </c>
    </row>
    <row r="241" spans="1:11" x14ac:dyDescent="0.2">
      <c r="A241" s="182"/>
      <c r="B241" s="183"/>
      <c r="C241" s="172"/>
      <c r="D241" s="172"/>
      <c r="E241" s="172"/>
      <c r="F241" s="172"/>
      <c r="G241" s="172"/>
      <c r="H241" s="172"/>
      <c r="K241" s="192"/>
    </row>
    <row r="242" spans="1:11" x14ac:dyDescent="0.2">
      <c r="A242" s="182"/>
      <c r="B242" s="183"/>
      <c r="C242" s="172"/>
      <c r="D242" s="172"/>
      <c r="E242" s="172"/>
      <c r="F242" s="172"/>
      <c r="G242" s="172"/>
      <c r="H242" s="172"/>
      <c r="K242" s="184"/>
    </row>
    <row r="243" spans="1:11" x14ac:dyDescent="0.2">
      <c r="A243" s="182"/>
      <c r="B243" s="183"/>
      <c r="C243" s="172"/>
      <c r="D243" s="172"/>
      <c r="E243" s="172"/>
      <c r="F243" s="172"/>
      <c r="G243" s="172"/>
      <c r="H243" s="172"/>
      <c r="K243" s="184"/>
    </row>
    <row r="244" spans="1:11" x14ac:dyDescent="0.2">
      <c r="A244" s="182" t="s">
        <v>59</v>
      </c>
      <c r="B244" s="185" t="s">
        <v>480</v>
      </c>
      <c r="C244" s="172"/>
      <c r="D244" s="172"/>
      <c r="E244" s="172"/>
      <c r="F244" s="172"/>
      <c r="G244" s="172"/>
      <c r="H244" s="172"/>
      <c r="K244" s="184"/>
    </row>
    <row r="245" spans="1:11" x14ac:dyDescent="0.2">
      <c r="A245" s="182"/>
      <c r="B245" s="183"/>
      <c r="C245" s="172"/>
      <c r="D245" s="172"/>
      <c r="E245" s="172"/>
      <c r="F245" s="172"/>
      <c r="G245" s="172"/>
      <c r="H245" s="172"/>
      <c r="K245" s="184"/>
    </row>
    <row r="246" spans="1:11" x14ac:dyDescent="0.2">
      <c r="A246" s="182"/>
      <c r="B246" s="183" t="s">
        <v>481</v>
      </c>
      <c r="C246" s="172"/>
      <c r="D246" s="172"/>
      <c r="E246" s="172"/>
      <c r="F246" s="172"/>
      <c r="G246" s="172"/>
      <c r="H246" s="172"/>
      <c r="K246" s="184"/>
    </row>
    <row r="247" spans="1:11" x14ac:dyDescent="0.2">
      <c r="A247" s="182"/>
      <c r="B247" s="183" t="s">
        <v>482</v>
      </c>
      <c r="C247" s="172"/>
      <c r="D247" s="172"/>
      <c r="E247" s="172"/>
      <c r="F247" s="172"/>
      <c r="G247" s="172"/>
      <c r="H247" s="172"/>
      <c r="K247" s="184"/>
    </row>
    <row r="248" spans="1:11" x14ac:dyDescent="0.2">
      <c r="A248" s="182"/>
      <c r="B248" s="183" t="s">
        <v>483</v>
      </c>
      <c r="C248" s="172"/>
      <c r="D248" s="172"/>
      <c r="E248" s="172"/>
      <c r="F248" s="172"/>
      <c r="G248" s="172"/>
      <c r="H248" s="172"/>
      <c r="K248" s="184"/>
    </row>
    <row r="249" spans="1:11" x14ac:dyDescent="0.2">
      <c r="A249" s="182"/>
      <c r="B249" s="183" t="s">
        <v>484</v>
      </c>
      <c r="C249" s="172"/>
      <c r="D249" s="172"/>
      <c r="E249" s="172"/>
      <c r="F249" s="172"/>
      <c r="G249" s="172"/>
      <c r="H249" s="172"/>
      <c r="K249" s="184"/>
    </row>
    <row r="250" spans="1:11" x14ac:dyDescent="0.2">
      <c r="A250" s="182"/>
      <c r="B250" s="183" t="s">
        <v>485</v>
      </c>
      <c r="C250" s="172"/>
      <c r="D250" s="172"/>
      <c r="E250" s="172"/>
      <c r="F250" s="172"/>
      <c r="G250" s="172"/>
      <c r="H250" s="172"/>
      <c r="K250" s="184"/>
    </row>
    <row r="251" spans="1:11" x14ac:dyDescent="0.2">
      <c r="A251" s="182"/>
      <c r="B251" s="183" t="s">
        <v>486</v>
      </c>
      <c r="C251" s="172"/>
      <c r="D251" s="172"/>
      <c r="E251" s="172"/>
      <c r="F251" s="172"/>
      <c r="G251" s="172"/>
      <c r="H251" s="172"/>
      <c r="K251" s="184"/>
    </row>
    <row r="252" spans="1:11" x14ac:dyDescent="0.2">
      <c r="A252" s="182"/>
      <c r="B252" s="183" t="s">
        <v>487</v>
      </c>
      <c r="C252" s="172"/>
      <c r="D252" s="172"/>
      <c r="E252" s="172"/>
      <c r="F252" s="172"/>
      <c r="G252" s="172"/>
      <c r="H252" s="172"/>
      <c r="K252" s="184"/>
    </row>
    <row r="253" spans="1:11" x14ac:dyDescent="0.2">
      <c r="A253" s="182"/>
      <c r="B253" s="183"/>
      <c r="C253" s="172"/>
      <c r="D253" s="172"/>
      <c r="E253" s="172"/>
      <c r="F253" s="172"/>
      <c r="G253" s="172"/>
      <c r="H253" s="172"/>
      <c r="K253" s="184"/>
    </row>
    <row r="254" spans="1:11" x14ac:dyDescent="0.2">
      <c r="A254" s="182"/>
      <c r="B254" s="183" t="s">
        <v>488</v>
      </c>
      <c r="C254" s="172"/>
      <c r="D254" s="172"/>
      <c r="E254" s="172"/>
      <c r="F254" s="172"/>
      <c r="G254" s="172"/>
      <c r="H254" s="172"/>
      <c r="K254" s="184"/>
    </row>
    <row r="255" spans="1:11" x14ac:dyDescent="0.2">
      <c r="A255" s="182"/>
      <c r="B255" s="183" t="s">
        <v>489</v>
      </c>
      <c r="C255" s="172"/>
      <c r="D255" s="172"/>
      <c r="E255" s="172"/>
      <c r="F255" s="172"/>
      <c r="G255" s="172"/>
      <c r="H255" s="172"/>
      <c r="K255" s="184"/>
    </row>
    <row r="256" spans="1:11" x14ac:dyDescent="0.2">
      <c r="A256" s="182"/>
      <c r="B256" s="183" t="s">
        <v>490</v>
      </c>
      <c r="C256" s="172"/>
      <c r="D256" s="172"/>
      <c r="E256" s="172"/>
      <c r="F256" s="172"/>
      <c r="G256" s="172"/>
      <c r="H256" s="172"/>
      <c r="K256" s="184"/>
    </row>
    <row r="257" spans="1:11" x14ac:dyDescent="0.2">
      <c r="A257" s="182"/>
      <c r="B257" s="183" t="s">
        <v>491</v>
      </c>
      <c r="C257" s="172"/>
      <c r="D257" s="172"/>
      <c r="E257" s="172"/>
      <c r="F257" s="172"/>
      <c r="G257" s="172"/>
      <c r="H257" s="172"/>
      <c r="K257" s="184"/>
    </row>
    <row r="258" spans="1:11" x14ac:dyDescent="0.2">
      <c r="A258" s="182"/>
      <c r="B258" s="183" t="s">
        <v>492</v>
      </c>
      <c r="C258" s="172"/>
      <c r="D258" s="172"/>
      <c r="E258" s="172"/>
      <c r="F258" s="172"/>
      <c r="G258" s="172"/>
      <c r="H258" s="172"/>
      <c r="K258" s="184"/>
    </row>
    <row r="259" spans="1:11" x14ac:dyDescent="0.2">
      <c r="A259" s="182"/>
      <c r="B259" s="183" t="s">
        <v>493</v>
      </c>
      <c r="C259" s="172"/>
      <c r="D259" s="172"/>
      <c r="E259" s="172"/>
      <c r="F259" s="172"/>
      <c r="G259" s="172"/>
      <c r="H259" s="172"/>
      <c r="K259" s="184"/>
    </row>
    <row r="260" spans="1:11" x14ac:dyDescent="0.2">
      <c r="A260" s="182"/>
      <c r="B260" s="183"/>
      <c r="C260" s="172"/>
      <c r="D260" s="172"/>
      <c r="E260" s="172"/>
      <c r="F260" s="172"/>
      <c r="G260" s="172"/>
      <c r="H260" s="172"/>
      <c r="K260" s="184"/>
    </row>
    <row r="261" spans="1:11" x14ac:dyDescent="0.2">
      <c r="A261" s="182"/>
      <c r="B261" s="183" t="s">
        <v>494</v>
      </c>
      <c r="C261" s="172"/>
      <c r="D261" s="172"/>
      <c r="E261" s="172"/>
      <c r="F261" s="172"/>
      <c r="G261" s="172"/>
      <c r="H261" s="172"/>
      <c r="K261" s="184"/>
    </row>
    <row r="262" spans="1:11" x14ac:dyDescent="0.2">
      <c r="A262" s="182"/>
      <c r="B262" s="183" t="s">
        <v>495</v>
      </c>
      <c r="C262" s="172"/>
      <c r="D262" s="172"/>
      <c r="E262" s="172"/>
      <c r="F262" s="172"/>
      <c r="G262" s="172"/>
      <c r="H262" s="172"/>
      <c r="K262" s="184"/>
    </row>
    <row r="263" spans="1:11" x14ac:dyDescent="0.2">
      <c r="A263" s="182"/>
      <c r="B263" s="183" t="s">
        <v>496</v>
      </c>
      <c r="C263" s="172"/>
      <c r="D263" s="172"/>
      <c r="E263" s="172"/>
      <c r="F263" s="172"/>
      <c r="G263" s="172"/>
      <c r="H263" s="172"/>
      <c r="K263" s="184"/>
    </row>
    <row r="264" spans="1:11" x14ac:dyDescent="0.2">
      <c r="A264" s="182"/>
      <c r="B264" s="183"/>
      <c r="C264" s="172"/>
      <c r="D264" s="172"/>
      <c r="E264" s="172"/>
      <c r="F264" s="172"/>
      <c r="G264" s="172"/>
      <c r="H264" s="172"/>
      <c r="K264" s="184"/>
    </row>
    <row r="265" spans="1:11" x14ac:dyDescent="0.2">
      <c r="A265" s="182"/>
      <c r="B265" s="183" t="s">
        <v>497</v>
      </c>
      <c r="C265" s="172"/>
      <c r="D265" s="172"/>
      <c r="E265" s="172"/>
      <c r="F265" s="172"/>
      <c r="G265" s="172"/>
      <c r="H265" s="172"/>
      <c r="K265" s="184"/>
    </row>
    <row r="266" spans="1:11" x14ac:dyDescent="0.2">
      <c r="A266" s="182"/>
      <c r="B266" s="183"/>
      <c r="C266" s="172"/>
      <c r="D266" s="172"/>
      <c r="E266" s="172"/>
      <c r="F266" s="172"/>
      <c r="G266" s="172"/>
      <c r="H266" s="172"/>
      <c r="K266" s="184"/>
    </row>
    <row r="267" spans="1:11" x14ac:dyDescent="0.2">
      <c r="A267" s="182" t="s">
        <v>65</v>
      </c>
      <c r="B267" s="185" t="s">
        <v>498</v>
      </c>
      <c r="C267" s="172"/>
      <c r="D267" s="172"/>
      <c r="E267" s="172"/>
      <c r="F267" s="172"/>
      <c r="G267" s="172"/>
      <c r="H267" s="172"/>
      <c r="K267" s="184"/>
    </row>
    <row r="268" spans="1:11" x14ac:dyDescent="0.2">
      <c r="A268" s="182"/>
      <c r="B268" s="183"/>
      <c r="C268" s="172"/>
      <c r="D268" s="172"/>
      <c r="E268" s="172"/>
      <c r="F268" s="172"/>
      <c r="G268" s="172"/>
      <c r="H268" s="172"/>
      <c r="K268" s="184"/>
    </row>
    <row r="269" spans="1:11" x14ac:dyDescent="0.2">
      <c r="A269" s="182"/>
      <c r="B269" s="183" t="s">
        <v>499</v>
      </c>
      <c r="C269" s="172"/>
      <c r="D269" s="172"/>
      <c r="E269" s="172"/>
      <c r="F269" s="172"/>
      <c r="G269" s="172"/>
      <c r="H269" s="172"/>
      <c r="K269" s="184"/>
    </row>
    <row r="270" spans="1:11" x14ac:dyDescent="0.2">
      <c r="A270" s="182"/>
      <c r="B270" s="183" t="s">
        <v>500</v>
      </c>
      <c r="C270" s="172"/>
      <c r="D270" s="172"/>
      <c r="E270" s="172"/>
      <c r="F270" s="172"/>
      <c r="G270" s="172"/>
      <c r="H270" s="172"/>
      <c r="K270" s="184"/>
    </row>
    <row r="271" spans="1:11" x14ac:dyDescent="0.2">
      <c r="A271" s="182"/>
      <c r="B271" s="183"/>
      <c r="C271" s="172"/>
      <c r="D271" s="172"/>
      <c r="E271" s="172"/>
      <c r="F271" s="172"/>
      <c r="G271" s="172"/>
      <c r="H271" s="172"/>
      <c r="K271" s="184"/>
    </row>
    <row r="272" spans="1:11" x14ac:dyDescent="0.2">
      <c r="A272" s="182"/>
      <c r="B272" s="183" t="s">
        <v>501</v>
      </c>
      <c r="C272" s="172"/>
      <c r="D272" s="172"/>
      <c r="E272" s="172"/>
      <c r="F272" s="172"/>
      <c r="G272" s="172"/>
      <c r="H272" s="172"/>
      <c r="K272" s="184"/>
    </row>
    <row r="273" spans="1:11" x14ac:dyDescent="0.2">
      <c r="A273" s="182"/>
      <c r="B273" s="183" t="s">
        <v>502</v>
      </c>
      <c r="C273" s="172"/>
      <c r="D273" s="172"/>
      <c r="E273" s="172"/>
      <c r="F273" s="172"/>
      <c r="G273" s="172"/>
      <c r="H273" s="172"/>
      <c r="K273" s="184"/>
    </row>
    <row r="274" spans="1:11" x14ac:dyDescent="0.2">
      <c r="A274" s="182"/>
      <c r="B274" s="183" t="s">
        <v>503</v>
      </c>
      <c r="C274" s="172"/>
      <c r="D274" s="172"/>
      <c r="E274" s="172"/>
      <c r="F274" s="172"/>
      <c r="G274" s="172"/>
      <c r="H274" s="172"/>
      <c r="K274" s="184"/>
    </row>
    <row r="275" spans="1:11" x14ac:dyDescent="0.2">
      <c r="A275" s="182"/>
      <c r="B275" s="183" t="s">
        <v>504</v>
      </c>
      <c r="C275" s="172"/>
      <c r="D275" s="172"/>
      <c r="E275" s="172"/>
      <c r="F275" s="172"/>
      <c r="G275" s="172"/>
      <c r="H275" s="172"/>
      <c r="K275" s="184"/>
    </row>
    <row r="276" spans="1:11" x14ac:dyDescent="0.2">
      <c r="A276" s="182"/>
      <c r="B276" s="183"/>
      <c r="C276" s="172"/>
      <c r="D276" s="172"/>
      <c r="E276" s="172"/>
      <c r="F276" s="172"/>
      <c r="G276" s="172"/>
      <c r="H276" s="172"/>
      <c r="K276" s="184"/>
    </row>
    <row r="277" spans="1:11" x14ac:dyDescent="0.2">
      <c r="A277" s="182" t="s">
        <v>69</v>
      </c>
      <c r="B277" s="185" t="s">
        <v>505</v>
      </c>
      <c r="C277" s="172"/>
      <c r="D277" s="172"/>
      <c r="E277" s="172"/>
      <c r="F277" s="172"/>
      <c r="G277" s="172"/>
      <c r="H277" s="172"/>
      <c r="K277" s="184"/>
    </row>
    <row r="278" spans="1:11" x14ac:dyDescent="0.2">
      <c r="A278" s="182"/>
      <c r="B278" s="183"/>
      <c r="C278" s="172"/>
      <c r="D278" s="172"/>
      <c r="E278" s="172"/>
      <c r="F278" s="172"/>
      <c r="G278" s="172"/>
      <c r="H278" s="172"/>
      <c r="K278" s="184"/>
    </row>
    <row r="279" spans="1:11" x14ac:dyDescent="0.2">
      <c r="A279" s="182"/>
      <c r="B279" s="183" t="s">
        <v>506</v>
      </c>
      <c r="C279" s="172"/>
      <c r="D279" s="172"/>
      <c r="E279" s="172"/>
      <c r="F279" s="172"/>
      <c r="G279" s="172"/>
      <c r="H279" s="172"/>
      <c r="K279" s="184"/>
    </row>
    <row r="280" spans="1:11" x14ac:dyDescent="0.2">
      <c r="A280" s="182"/>
      <c r="B280" s="183" t="s">
        <v>507</v>
      </c>
      <c r="C280" s="172"/>
      <c r="D280" s="172"/>
      <c r="E280" s="172"/>
      <c r="F280" s="172"/>
      <c r="G280" s="172"/>
      <c r="H280" s="172"/>
      <c r="K280" s="184"/>
    </row>
    <row r="281" spans="1:11" x14ac:dyDescent="0.2">
      <c r="A281" s="182"/>
      <c r="B281" s="183" t="s">
        <v>508</v>
      </c>
      <c r="C281" s="172"/>
      <c r="D281" s="172"/>
      <c r="E281" s="172"/>
      <c r="F281" s="172"/>
      <c r="G281" s="172"/>
      <c r="H281" s="172"/>
      <c r="K281" s="184"/>
    </row>
    <row r="282" spans="1:11" x14ac:dyDescent="0.2">
      <c r="A282" s="182"/>
      <c r="B282" s="183" t="s">
        <v>509</v>
      </c>
      <c r="C282" s="172"/>
      <c r="D282" s="172"/>
      <c r="E282" s="172"/>
      <c r="F282" s="172"/>
      <c r="G282" s="172"/>
      <c r="H282" s="172"/>
      <c r="K282" s="184"/>
    </row>
    <row r="283" spans="1:11" x14ac:dyDescent="0.2">
      <c r="A283" s="182"/>
      <c r="B283" s="183"/>
      <c r="C283" s="172"/>
      <c r="D283" s="172"/>
      <c r="E283" s="172"/>
      <c r="F283" s="172"/>
      <c r="G283" s="172"/>
      <c r="H283" s="172"/>
      <c r="K283" s="184"/>
    </row>
    <row r="284" spans="1:11" x14ac:dyDescent="0.2">
      <c r="A284" s="182" t="s">
        <v>183</v>
      </c>
      <c r="B284" s="185" t="s">
        <v>510</v>
      </c>
      <c r="C284" s="172"/>
      <c r="D284" s="172"/>
      <c r="E284" s="172"/>
      <c r="F284" s="172"/>
      <c r="G284" s="172"/>
      <c r="H284" s="172"/>
      <c r="K284" s="184"/>
    </row>
    <row r="285" spans="1:11" x14ac:dyDescent="0.2">
      <c r="A285" s="182"/>
      <c r="B285" s="183" t="s">
        <v>511</v>
      </c>
      <c r="C285" s="172"/>
      <c r="D285" s="172"/>
      <c r="E285" s="172"/>
      <c r="F285" s="172"/>
      <c r="G285" s="172"/>
      <c r="H285" s="172"/>
      <c r="K285" s="184"/>
    </row>
    <row r="286" spans="1:11" x14ac:dyDescent="0.2">
      <c r="A286" s="182"/>
      <c r="B286" s="183" t="s">
        <v>512</v>
      </c>
      <c r="C286" s="172"/>
      <c r="D286" s="172"/>
      <c r="E286" s="172"/>
      <c r="F286" s="172"/>
      <c r="G286" s="172"/>
      <c r="H286" s="172"/>
      <c r="K286" s="184"/>
    </row>
    <row r="287" spans="1:11" x14ac:dyDescent="0.2">
      <c r="A287" s="182"/>
      <c r="B287" s="183" t="s">
        <v>513</v>
      </c>
      <c r="C287" s="172"/>
      <c r="D287" s="172"/>
      <c r="E287" s="172"/>
      <c r="F287" s="172"/>
      <c r="G287" s="172"/>
      <c r="H287" s="172"/>
      <c r="K287" s="184"/>
    </row>
    <row r="288" spans="1:11" x14ac:dyDescent="0.2">
      <c r="A288" s="182"/>
      <c r="B288" s="183"/>
      <c r="C288" s="172"/>
      <c r="D288" s="172"/>
      <c r="E288" s="172"/>
      <c r="F288" s="172"/>
      <c r="G288" s="172"/>
      <c r="H288" s="172"/>
      <c r="K288" s="184"/>
    </row>
    <row r="289" spans="1:256" x14ac:dyDescent="0.2">
      <c r="A289" s="182"/>
      <c r="B289" s="183"/>
      <c r="C289" s="172"/>
      <c r="D289" s="172"/>
      <c r="E289" s="172"/>
      <c r="F289" s="172"/>
      <c r="G289" s="172"/>
      <c r="H289" s="172"/>
      <c r="K289" s="184"/>
    </row>
    <row r="290" spans="1:256" x14ac:dyDescent="0.2">
      <c r="A290" s="182"/>
      <c r="B290" s="183" t="s">
        <v>514</v>
      </c>
      <c r="C290" s="172"/>
      <c r="D290" s="172"/>
      <c r="E290" s="172"/>
      <c r="F290" s="172"/>
      <c r="G290" s="172"/>
      <c r="H290" s="172"/>
      <c r="K290" s="184"/>
    </row>
    <row r="291" spans="1:256" x14ac:dyDescent="0.2">
      <c r="A291" s="182"/>
      <c r="B291" s="183" t="s">
        <v>515</v>
      </c>
      <c r="C291" s="172"/>
      <c r="D291" s="172"/>
      <c r="E291" s="172"/>
      <c r="F291" s="172"/>
      <c r="G291" s="172"/>
      <c r="H291" s="172"/>
      <c r="K291" s="184"/>
    </row>
    <row r="292" spans="1:256" x14ac:dyDescent="0.2">
      <c r="A292" s="182"/>
      <c r="B292" s="183"/>
      <c r="C292" s="172"/>
      <c r="D292" s="172"/>
      <c r="E292" s="172"/>
      <c r="F292" s="172"/>
      <c r="G292" s="172"/>
      <c r="H292" s="172"/>
      <c r="K292" s="184"/>
    </row>
    <row r="293" spans="1:256" x14ac:dyDescent="0.2">
      <c r="A293" s="182"/>
      <c r="B293" s="183"/>
      <c r="C293" s="172"/>
      <c r="D293" s="172"/>
      <c r="E293" s="172"/>
      <c r="F293" s="172"/>
      <c r="G293" s="172"/>
      <c r="H293" s="172"/>
      <c r="K293" s="184"/>
    </row>
    <row r="294" spans="1:256" x14ac:dyDescent="0.2">
      <c r="A294" s="182"/>
      <c r="B294" s="183"/>
      <c r="C294" s="172"/>
      <c r="D294" s="172"/>
      <c r="E294" s="172"/>
      <c r="F294" s="193" t="s">
        <v>392</v>
      </c>
      <c r="G294" s="172"/>
      <c r="H294" s="193"/>
      <c r="I294" s="193"/>
      <c r="J294" s="194" t="s">
        <v>172</v>
      </c>
      <c r="K294" s="195"/>
    </row>
    <row r="295" spans="1:256" x14ac:dyDescent="0.2">
      <c r="A295" s="182"/>
      <c r="B295" s="197"/>
      <c r="C295" s="172"/>
      <c r="D295" s="172"/>
      <c r="E295" s="172"/>
      <c r="F295" s="172"/>
      <c r="G295" s="172"/>
      <c r="H295" s="172"/>
      <c r="K295" s="192"/>
    </row>
    <row r="296" spans="1:256" x14ac:dyDescent="0.2">
      <c r="A296" s="182"/>
      <c r="B296" s="197"/>
      <c r="C296" s="172"/>
      <c r="D296" s="172"/>
      <c r="E296" s="172"/>
      <c r="F296" s="172"/>
      <c r="G296" s="172"/>
      <c r="H296" s="172"/>
      <c r="K296" s="184"/>
    </row>
    <row r="297" spans="1:256" x14ac:dyDescent="0.2">
      <c r="A297" s="182"/>
      <c r="B297" s="197"/>
      <c r="C297" s="172"/>
      <c r="D297" s="172"/>
      <c r="E297" s="172"/>
      <c r="F297" s="172"/>
      <c r="G297" s="172"/>
      <c r="H297" s="172"/>
      <c r="K297" s="184"/>
    </row>
    <row r="298" spans="1:256" x14ac:dyDescent="0.2">
      <c r="A298" s="182" t="s">
        <v>59</v>
      </c>
      <c r="B298" s="185" t="s">
        <v>516</v>
      </c>
      <c r="C298" s="172"/>
      <c r="D298" s="172"/>
      <c r="E298" s="172"/>
      <c r="F298" s="172"/>
      <c r="G298" s="172"/>
      <c r="H298" s="172"/>
      <c r="K298" s="184"/>
    </row>
    <row r="299" spans="1:256" x14ac:dyDescent="0.2">
      <c r="A299" s="182"/>
      <c r="B299" s="183"/>
      <c r="C299" s="172"/>
      <c r="D299" s="172"/>
      <c r="E299" s="172"/>
      <c r="F299" s="172"/>
      <c r="G299" s="172"/>
      <c r="H299" s="172"/>
      <c r="K299" s="184"/>
    </row>
    <row r="300" spans="1:256" x14ac:dyDescent="0.2">
      <c r="A300" s="182"/>
      <c r="B300" s="183" t="s">
        <v>517</v>
      </c>
      <c r="C300" s="172"/>
      <c r="D300" s="172"/>
      <c r="E300" s="172"/>
      <c r="F300" s="172"/>
      <c r="G300" s="172"/>
      <c r="H300" s="172"/>
      <c r="K300" s="184"/>
    </row>
    <row r="301" spans="1:256" x14ac:dyDescent="0.2">
      <c r="A301" s="182"/>
      <c r="B301" s="183" t="s">
        <v>518</v>
      </c>
      <c r="C301" s="172"/>
      <c r="D301" s="172"/>
      <c r="E301" s="172"/>
      <c r="F301" s="172"/>
      <c r="G301" s="172"/>
      <c r="H301" s="172"/>
      <c r="K301" s="184"/>
    </row>
    <row r="302" spans="1:256" x14ac:dyDescent="0.2">
      <c r="A302" s="182"/>
      <c r="B302" s="183"/>
      <c r="C302" s="172"/>
      <c r="D302" s="172"/>
      <c r="E302" s="172"/>
      <c r="F302" s="172"/>
      <c r="G302" s="172"/>
      <c r="H302" s="172"/>
      <c r="K302" s="184"/>
    </row>
    <row r="303" spans="1:256" x14ac:dyDescent="0.2">
      <c r="A303" s="198"/>
      <c r="B303" s="183" t="s">
        <v>519</v>
      </c>
      <c r="C303" s="199"/>
      <c r="D303" s="199"/>
      <c r="E303" s="199"/>
      <c r="F303" s="199"/>
      <c r="G303" s="199"/>
      <c r="H303" s="199"/>
      <c r="I303" s="199"/>
      <c r="J303" s="199"/>
      <c r="K303" s="200"/>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c r="AW303" s="201"/>
      <c r="AX303" s="201"/>
      <c r="AY303" s="201"/>
      <c r="AZ303" s="201"/>
      <c r="BA303" s="201"/>
      <c r="BB303" s="201"/>
      <c r="BC303" s="201"/>
      <c r="BD303" s="201"/>
      <c r="BE303" s="201"/>
      <c r="BF303" s="201"/>
      <c r="BG303" s="201"/>
      <c r="BH303" s="201"/>
      <c r="BI303" s="201"/>
      <c r="BJ303" s="201"/>
      <c r="BK303" s="201"/>
      <c r="BL303" s="201"/>
      <c r="BM303" s="201"/>
      <c r="BN303" s="201"/>
      <c r="BO303" s="201"/>
      <c r="BP303" s="201"/>
      <c r="BQ303" s="201"/>
      <c r="BR303" s="201"/>
      <c r="BS303" s="201"/>
      <c r="BT303" s="201"/>
      <c r="BU303" s="201"/>
      <c r="BV303" s="201"/>
      <c r="BW303" s="201"/>
      <c r="BX303" s="201"/>
      <c r="BY303" s="201"/>
      <c r="BZ303" s="201"/>
      <c r="CA303" s="201"/>
      <c r="CB303" s="201"/>
      <c r="CC303" s="201"/>
      <c r="CD303" s="201"/>
      <c r="CE303" s="201"/>
      <c r="CF303" s="201"/>
      <c r="CG303" s="201"/>
      <c r="CH303" s="201"/>
      <c r="CI303" s="201"/>
      <c r="CJ303" s="201"/>
      <c r="CK303" s="201"/>
      <c r="CL303" s="201"/>
      <c r="CM303" s="201"/>
      <c r="CN303" s="201"/>
      <c r="CO303" s="201"/>
      <c r="CP303" s="201"/>
      <c r="CQ303" s="201"/>
      <c r="CR303" s="201"/>
      <c r="CS303" s="201"/>
      <c r="CT303" s="201"/>
      <c r="CU303" s="201"/>
      <c r="CV303" s="201"/>
      <c r="CW303" s="201"/>
      <c r="CX303" s="201"/>
      <c r="CY303" s="201"/>
      <c r="CZ303" s="201"/>
      <c r="DA303" s="201"/>
      <c r="DB303" s="201"/>
      <c r="DC303" s="201"/>
      <c r="DD303" s="201"/>
      <c r="DE303" s="201"/>
      <c r="DF303" s="201"/>
      <c r="DG303" s="201"/>
      <c r="DH303" s="201"/>
      <c r="DI303" s="201"/>
      <c r="DJ303" s="201"/>
      <c r="DK303" s="201"/>
      <c r="DL303" s="201"/>
      <c r="DM303" s="201"/>
      <c r="DN303" s="201"/>
      <c r="DO303" s="201"/>
      <c r="DP303" s="201"/>
      <c r="DQ303" s="201"/>
      <c r="DR303" s="201"/>
      <c r="DS303" s="201"/>
      <c r="DT303" s="201"/>
      <c r="DU303" s="201"/>
      <c r="DV303" s="201"/>
      <c r="DW303" s="201"/>
      <c r="DX303" s="201"/>
      <c r="DY303" s="201"/>
      <c r="DZ303" s="201"/>
      <c r="EA303" s="201"/>
      <c r="EB303" s="201"/>
      <c r="EC303" s="201"/>
      <c r="ED303" s="201"/>
      <c r="EE303" s="201"/>
      <c r="EF303" s="201"/>
      <c r="EG303" s="201"/>
      <c r="EH303" s="201"/>
      <c r="EI303" s="201"/>
      <c r="EJ303" s="201"/>
      <c r="EK303" s="201"/>
      <c r="EL303" s="201"/>
      <c r="EM303" s="201"/>
      <c r="EN303" s="201"/>
      <c r="EO303" s="201"/>
      <c r="EP303" s="201"/>
      <c r="EQ303" s="201"/>
      <c r="ER303" s="201"/>
      <c r="ES303" s="201"/>
      <c r="ET303" s="201"/>
      <c r="EU303" s="201"/>
      <c r="EV303" s="201"/>
      <c r="EW303" s="201"/>
      <c r="EX303" s="201"/>
      <c r="EY303" s="201"/>
      <c r="EZ303" s="201"/>
      <c r="FA303" s="201"/>
      <c r="FB303" s="201"/>
      <c r="FC303" s="201"/>
      <c r="FD303" s="201"/>
      <c r="FE303" s="201"/>
      <c r="FF303" s="201"/>
      <c r="FG303" s="201"/>
      <c r="FH303" s="201"/>
      <c r="FI303" s="201"/>
      <c r="FJ303" s="201"/>
      <c r="FK303" s="201"/>
      <c r="FL303" s="201"/>
      <c r="FM303" s="201"/>
      <c r="FN303" s="201"/>
      <c r="FO303" s="201"/>
      <c r="FP303" s="201"/>
      <c r="FQ303" s="201"/>
      <c r="FR303" s="201"/>
      <c r="FS303" s="201"/>
      <c r="FT303" s="201"/>
      <c r="FU303" s="201"/>
      <c r="FV303" s="201"/>
      <c r="FW303" s="201"/>
      <c r="FX303" s="201"/>
      <c r="FY303" s="201"/>
      <c r="FZ303" s="201"/>
      <c r="GA303" s="201"/>
      <c r="GB303" s="201"/>
      <c r="GC303" s="201"/>
      <c r="GD303" s="201"/>
      <c r="GE303" s="201"/>
      <c r="GF303" s="201"/>
      <c r="GG303" s="201"/>
      <c r="GH303" s="201"/>
      <c r="GI303" s="201"/>
      <c r="GJ303" s="201"/>
      <c r="GK303" s="201"/>
      <c r="GL303" s="201"/>
      <c r="GM303" s="201"/>
      <c r="GN303" s="201"/>
      <c r="GO303" s="201"/>
      <c r="GP303" s="201"/>
      <c r="GQ303" s="201"/>
      <c r="GR303" s="201"/>
      <c r="GS303" s="201"/>
      <c r="GT303" s="201"/>
      <c r="GU303" s="201"/>
      <c r="GV303" s="201"/>
      <c r="GW303" s="201"/>
      <c r="GX303" s="201"/>
      <c r="GY303" s="201"/>
      <c r="GZ303" s="201"/>
      <c r="HA303" s="201"/>
      <c r="HB303" s="201"/>
      <c r="HC303" s="201"/>
      <c r="HD303" s="201"/>
      <c r="HE303" s="201"/>
      <c r="HF303" s="201"/>
      <c r="HG303" s="201"/>
      <c r="HH303" s="201"/>
      <c r="HI303" s="201"/>
      <c r="HJ303" s="201"/>
      <c r="HK303" s="201"/>
      <c r="HL303" s="201"/>
      <c r="HM303" s="201"/>
      <c r="HN303" s="201"/>
      <c r="HO303" s="201"/>
      <c r="HP303" s="201"/>
      <c r="HQ303" s="201"/>
      <c r="HR303" s="201"/>
      <c r="HS303" s="201"/>
      <c r="HT303" s="201"/>
      <c r="HU303" s="201"/>
      <c r="HV303" s="201"/>
      <c r="HW303" s="201"/>
      <c r="HX303" s="201"/>
      <c r="HY303" s="201"/>
      <c r="HZ303" s="201"/>
      <c r="IA303" s="201"/>
      <c r="IB303" s="201"/>
      <c r="IC303" s="201"/>
      <c r="ID303" s="201"/>
      <c r="IE303" s="201"/>
      <c r="IF303" s="201"/>
      <c r="IG303" s="201"/>
      <c r="IH303" s="201"/>
      <c r="II303" s="201"/>
      <c r="IJ303" s="201"/>
      <c r="IK303" s="201"/>
      <c r="IL303" s="201"/>
      <c r="IM303" s="201"/>
      <c r="IN303" s="201"/>
      <c r="IO303" s="201"/>
      <c r="IP303" s="201"/>
      <c r="IQ303" s="201"/>
      <c r="IR303" s="201"/>
      <c r="IS303" s="201"/>
      <c r="IT303" s="201"/>
      <c r="IU303" s="201"/>
      <c r="IV303" s="201"/>
    </row>
    <row r="304" spans="1:256" x14ac:dyDescent="0.2">
      <c r="A304" s="182"/>
      <c r="B304" s="183" t="s">
        <v>520</v>
      </c>
      <c r="C304" s="172"/>
      <c r="D304" s="172"/>
      <c r="E304" s="172"/>
      <c r="F304" s="172"/>
      <c r="G304" s="172"/>
      <c r="H304" s="172"/>
      <c r="K304" s="184"/>
    </row>
    <row r="305" spans="1:256" x14ac:dyDescent="0.2">
      <c r="A305" s="182"/>
      <c r="B305" s="183" t="s">
        <v>521</v>
      </c>
      <c r="C305" s="172"/>
      <c r="D305" s="172"/>
      <c r="E305" s="172"/>
      <c r="F305" s="172"/>
      <c r="G305" s="172"/>
      <c r="H305" s="172"/>
      <c r="K305" s="184"/>
    </row>
    <row r="306" spans="1:256" customFormat="1" ht="15" x14ac:dyDescent="0.25">
      <c r="A306" s="182"/>
      <c r="B306" s="183"/>
      <c r="C306" s="172"/>
      <c r="D306" s="172"/>
      <c r="E306" s="172"/>
      <c r="F306" s="172"/>
      <c r="G306" s="172"/>
      <c r="H306" s="172"/>
      <c r="I306" s="172"/>
      <c r="J306" s="172"/>
      <c r="K306" s="184"/>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C306" s="169"/>
      <c r="CD306" s="169"/>
      <c r="CE306" s="169"/>
      <c r="CF306" s="169"/>
      <c r="CG306" s="169"/>
      <c r="CH306" s="169"/>
      <c r="CI306" s="169"/>
      <c r="CJ306" s="169"/>
      <c r="CK306" s="169"/>
      <c r="CL306" s="169"/>
      <c r="CM306" s="169"/>
      <c r="CN306" s="169"/>
      <c r="CO306" s="169"/>
      <c r="CP306" s="169"/>
      <c r="CQ306" s="169"/>
      <c r="CR306" s="169"/>
      <c r="CS306" s="169"/>
      <c r="CT306" s="169"/>
      <c r="CU306" s="169"/>
      <c r="CV306" s="169"/>
      <c r="CW306" s="169"/>
      <c r="CX306" s="169"/>
      <c r="CY306" s="169"/>
      <c r="CZ306" s="169"/>
      <c r="DA306" s="169"/>
      <c r="DB306" s="169"/>
      <c r="DC306" s="169"/>
      <c r="DD306" s="169"/>
      <c r="DE306" s="169"/>
      <c r="DF306" s="169"/>
      <c r="DG306" s="169"/>
      <c r="DH306" s="169"/>
      <c r="DI306" s="169"/>
      <c r="DJ306" s="169"/>
      <c r="DK306" s="169"/>
      <c r="DL306" s="169"/>
      <c r="DM306" s="169"/>
      <c r="DN306" s="169"/>
      <c r="DO306" s="169"/>
      <c r="DP306" s="169"/>
      <c r="DQ306" s="169"/>
      <c r="DR306" s="169"/>
      <c r="DS306" s="169"/>
      <c r="DT306" s="169"/>
      <c r="DU306" s="169"/>
      <c r="DV306" s="169"/>
      <c r="DW306" s="169"/>
      <c r="DX306" s="169"/>
      <c r="DY306" s="169"/>
      <c r="DZ306" s="169"/>
      <c r="EA306" s="169"/>
      <c r="EB306" s="169"/>
      <c r="EC306" s="169"/>
      <c r="ED306" s="169"/>
      <c r="EE306" s="169"/>
      <c r="EF306" s="169"/>
      <c r="EG306" s="169"/>
      <c r="EH306" s="169"/>
      <c r="EI306" s="169"/>
      <c r="EJ306" s="169"/>
      <c r="EK306" s="169"/>
      <c r="EL306" s="169"/>
      <c r="EM306" s="169"/>
      <c r="EN306" s="169"/>
      <c r="EO306" s="169"/>
      <c r="EP306" s="169"/>
      <c r="EQ306" s="169"/>
      <c r="ER306" s="169"/>
      <c r="ES306" s="169"/>
      <c r="ET306" s="169"/>
      <c r="EU306" s="169"/>
      <c r="EV306" s="169"/>
      <c r="EW306" s="169"/>
      <c r="EX306" s="169"/>
      <c r="EY306" s="169"/>
      <c r="EZ306" s="169"/>
      <c r="FA306" s="169"/>
      <c r="FB306" s="169"/>
      <c r="FC306" s="169"/>
      <c r="FD306" s="169"/>
      <c r="FE306" s="169"/>
      <c r="FF306" s="169"/>
      <c r="FG306" s="169"/>
      <c r="FH306" s="169"/>
      <c r="FI306" s="169"/>
      <c r="FJ306" s="169"/>
      <c r="FK306" s="169"/>
      <c r="FL306" s="169"/>
      <c r="FM306" s="169"/>
      <c r="FN306" s="169"/>
      <c r="FO306" s="169"/>
      <c r="FP306" s="169"/>
      <c r="FQ306" s="169"/>
      <c r="FR306" s="169"/>
      <c r="FS306" s="169"/>
      <c r="FT306" s="169"/>
      <c r="FU306" s="169"/>
      <c r="FV306" s="169"/>
      <c r="FW306" s="169"/>
      <c r="FX306" s="169"/>
      <c r="FY306" s="169"/>
      <c r="FZ306" s="169"/>
      <c r="GA306" s="169"/>
      <c r="GB306" s="169"/>
      <c r="GC306" s="169"/>
      <c r="GD306" s="169"/>
      <c r="GE306" s="169"/>
      <c r="GF306" s="169"/>
      <c r="GG306" s="169"/>
      <c r="GH306" s="169"/>
      <c r="GI306" s="169"/>
      <c r="GJ306" s="169"/>
      <c r="GK306" s="169"/>
      <c r="GL306" s="169"/>
      <c r="GM306" s="169"/>
      <c r="GN306" s="169"/>
      <c r="GO306" s="169"/>
      <c r="GP306" s="169"/>
      <c r="GQ306" s="169"/>
      <c r="GR306" s="169"/>
      <c r="GS306" s="169"/>
      <c r="GT306" s="169"/>
      <c r="GU306" s="169"/>
      <c r="GV306" s="169"/>
      <c r="GW306" s="169"/>
      <c r="GX306" s="169"/>
      <c r="GY306" s="169"/>
      <c r="GZ306" s="169"/>
      <c r="HA306" s="169"/>
      <c r="HB306" s="169"/>
      <c r="HC306" s="169"/>
      <c r="HD306" s="169"/>
      <c r="HE306" s="169"/>
      <c r="HF306" s="169"/>
      <c r="HG306" s="169"/>
      <c r="HH306" s="169"/>
      <c r="HI306" s="169"/>
      <c r="HJ306" s="169"/>
      <c r="HK306" s="169"/>
      <c r="HL306" s="169"/>
      <c r="HM306" s="169"/>
      <c r="HN306" s="169"/>
      <c r="HO306" s="169"/>
      <c r="HP306" s="169"/>
      <c r="HQ306" s="169"/>
      <c r="HR306" s="169"/>
      <c r="HS306" s="169"/>
      <c r="HT306" s="169"/>
      <c r="HU306" s="169"/>
      <c r="HV306" s="169"/>
      <c r="HW306" s="169"/>
      <c r="HX306" s="169"/>
      <c r="HY306" s="169"/>
      <c r="HZ306" s="169"/>
      <c r="IA306" s="169"/>
      <c r="IB306" s="169"/>
      <c r="IC306" s="169"/>
      <c r="ID306" s="169"/>
      <c r="IE306" s="169"/>
      <c r="IF306" s="169"/>
      <c r="IG306" s="169"/>
      <c r="IH306" s="169"/>
      <c r="II306" s="169"/>
      <c r="IJ306" s="169"/>
      <c r="IK306" s="169"/>
      <c r="IL306" s="169"/>
      <c r="IM306" s="169"/>
      <c r="IN306" s="169"/>
      <c r="IO306" s="169"/>
      <c r="IP306" s="169"/>
      <c r="IQ306" s="169"/>
      <c r="IR306" s="169"/>
      <c r="IS306" s="169"/>
      <c r="IT306" s="169"/>
      <c r="IU306" s="169"/>
      <c r="IV306" s="169"/>
    </row>
    <row r="307" spans="1:256" x14ac:dyDescent="0.2">
      <c r="A307" s="182"/>
      <c r="B307" s="183"/>
      <c r="C307" s="172"/>
      <c r="D307" s="172"/>
      <c r="E307" s="172"/>
      <c r="F307" s="172"/>
      <c r="G307" s="172"/>
      <c r="H307" s="172"/>
      <c r="K307" s="184"/>
    </row>
    <row r="308" spans="1:256" x14ac:dyDescent="0.2">
      <c r="A308" s="182" t="s">
        <v>522</v>
      </c>
      <c r="B308" s="202" t="s">
        <v>523</v>
      </c>
      <c r="C308" s="172"/>
      <c r="D308" s="172"/>
      <c r="E308" s="172"/>
      <c r="F308" s="172"/>
      <c r="G308" s="172"/>
      <c r="H308" s="172"/>
      <c r="K308" s="184"/>
    </row>
    <row r="309" spans="1:256" x14ac:dyDescent="0.2">
      <c r="A309" s="182"/>
      <c r="B309" s="183"/>
      <c r="C309" s="172"/>
      <c r="D309" s="172"/>
      <c r="E309" s="172"/>
      <c r="F309" s="172"/>
      <c r="G309" s="172"/>
      <c r="H309" s="172"/>
      <c r="K309" s="184"/>
    </row>
    <row r="310" spans="1:256" x14ac:dyDescent="0.2">
      <c r="A310" s="182" t="s">
        <v>65</v>
      </c>
      <c r="B310" s="185" t="s">
        <v>524</v>
      </c>
      <c r="C310" s="172"/>
      <c r="D310" s="172"/>
      <c r="E310" s="172"/>
      <c r="F310" s="172"/>
      <c r="G310" s="172"/>
      <c r="H310" s="172"/>
      <c r="K310" s="184"/>
    </row>
    <row r="311" spans="1:256" x14ac:dyDescent="0.2">
      <c r="A311" s="182"/>
      <c r="B311" s="183"/>
      <c r="C311" s="172"/>
      <c r="D311" s="172"/>
      <c r="E311" s="172"/>
      <c r="F311" s="172"/>
      <c r="G311" s="172"/>
      <c r="H311" s="172"/>
      <c r="K311" s="184"/>
    </row>
    <row r="312" spans="1:256" x14ac:dyDescent="0.2">
      <c r="A312" s="182"/>
      <c r="B312" s="183" t="s">
        <v>525</v>
      </c>
      <c r="C312" s="172"/>
      <c r="D312" s="172"/>
      <c r="E312" s="172"/>
      <c r="F312" s="172"/>
      <c r="G312" s="172"/>
      <c r="H312" s="172"/>
      <c r="K312" s="184"/>
    </row>
    <row r="313" spans="1:256" x14ac:dyDescent="0.2">
      <c r="A313" s="182"/>
      <c r="B313" s="183" t="s">
        <v>526</v>
      </c>
      <c r="C313" s="172"/>
      <c r="D313" s="172"/>
      <c r="E313" s="172"/>
      <c r="F313" s="172"/>
      <c r="G313" s="172"/>
      <c r="H313" s="172"/>
      <c r="K313" s="184"/>
    </row>
    <row r="314" spans="1:256" x14ac:dyDescent="0.2">
      <c r="A314" s="182"/>
      <c r="B314" s="183" t="s">
        <v>527</v>
      </c>
      <c r="C314" s="172"/>
      <c r="D314" s="172"/>
      <c r="E314" s="172"/>
      <c r="F314" s="172"/>
      <c r="G314" s="172"/>
      <c r="H314" s="172"/>
      <c r="K314" s="184"/>
    </row>
    <row r="315" spans="1:256" x14ac:dyDescent="0.2">
      <c r="A315" s="182"/>
      <c r="B315" s="183" t="s">
        <v>528</v>
      </c>
      <c r="C315" s="172"/>
      <c r="D315" s="172"/>
      <c r="E315" s="172"/>
      <c r="F315" s="172"/>
      <c r="G315" s="172"/>
      <c r="H315" s="172"/>
      <c r="K315" s="184"/>
    </row>
    <row r="316" spans="1:256" x14ac:dyDescent="0.2">
      <c r="A316" s="182"/>
      <c r="B316" s="183"/>
      <c r="C316" s="172"/>
      <c r="D316" s="172"/>
      <c r="E316" s="172"/>
      <c r="F316" s="172"/>
      <c r="G316" s="172"/>
      <c r="H316" s="172"/>
      <c r="K316" s="184"/>
    </row>
    <row r="317" spans="1:256" x14ac:dyDescent="0.2">
      <c r="A317" s="182"/>
      <c r="B317" s="183" t="s">
        <v>529</v>
      </c>
      <c r="C317" s="172"/>
      <c r="D317" s="172"/>
      <c r="E317" s="172"/>
      <c r="F317" s="172"/>
      <c r="G317" s="172"/>
      <c r="H317" s="172"/>
      <c r="K317" s="184"/>
    </row>
    <row r="318" spans="1:256" x14ac:dyDescent="0.2">
      <c r="A318" s="182"/>
      <c r="B318" s="183" t="s">
        <v>530</v>
      </c>
      <c r="C318" s="172"/>
      <c r="D318" s="172"/>
      <c r="E318" s="172"/>
      <c r="F318" s="172"/>
      <c r="G318" s="172"/>
      <c r="H318" s="172"/>
      <c r="K318" s="184"/>
    </row>
    <row r="319" spans="1:256" x14ac:dyDescent="0.2">
      <c r="A319" s="182"/>
      <c r="B319" s="183" t="s">
        <v>531</v>
      </c>
      <c r="C319" s="172"/>
      <c r="D319" s="172"/>
      <c r="E319" s="172"/>
      <c r="F319" s="172"/>
      <c r="G319" s="172"/>
      <c r="H319" s="172"/>
      <c r="K319" s="184"/>
    </row>
    <row r="320" spans="1:256" x14ac:dyDescent="0.2">
      <c r="A320" s="182"/>
      <c r="B320" s="183"/>
      <c r="C320" s="172"/>
      <c r="D320" s="172"/>
      <c r="E320" s="172"/>
      <c r="F320" s="172"/>
      <c r="G320" s="172"/>
      <c r="H320" s="172"/>
      <c r="K320" s="184"/>
    </row>
    <row r="321" spans="1:11" x14ac:dyDescent="0.2">
      <c r="A321" s="182"/>
      <c r="B321" s="183" t="s">
        <v>532</v>
      </c>
      <c r="C321" s="172"/>
      <c r="D321" s="172"/>
      <c r="E321" s="172"/>
      <c r="F321" s="172"/>
      <c r="G321" s="172"/>
      <c r="H321" s="172"/>
      <c r="K321" s="184"/>
    </row>
    <row r="322" spans="1:11" x14ac:dyDescent="0.2">
      <c r="A322" s="182"/>
      <c r="B322" s="183" t="s">
        <v>533</v>
      </c>
      <c r="C322" s="172"/>
      <c r="D322" s="172"/>
      <c r="E322" s="172"/>
      <c r="F322" s="172"/>
      <c r="G322" s="172"/>
      <c r="H322" s="172"/>
      <c r="K322" s="184"/>
    </row>
    <row r="323" spans="1:11" x14ac:dyDescent="0.2">
      <c r="A323" s="182"/>
      <c r="B323" s="183" t="s">
        <v>534</v>
      </c>
      <c r="C323" s="172"/>
      <c r="D323" s="172"/>
      <c r="E323" s="172"/>
      <c r="F323" s="172"/>
      <c r="G323" s="172"/>
      <c r="H323" s="172"/>
      <c r="K323" s="184"/>
    </row>
    <row r="324" spans="1:11" x14ac:dyDescent="0.2">
      <c r="A324" s="182"/>
      <c r="B324" s="183"/>
      <c r="C324" s="172"/>
      <c r="D324" s="172"/>
      <c r="E324" s="172"/>
      <c r="F324" s="172"/>
      <c r="G324" s="172"/>
      <c r="H324" s="172"/>
      <c r="K324" s="184"/>
    </row>
    <row r="325" spans="1:11" x14ac:dyDescent="0.2">
      <c r="A325" s="182"/>
      <c r="B325" s="183" t="s">
        <v>535</v>
      </c>
      <c r="C325" s="172"/>
      <c r="D325" s="172"/>
      <c r="E325" s="172"/>
      <c r="F325" s="172"/>
      <c r="G325" s="172"/>
      <c r="H325" s="172"/>
      <c r="K325" s="184"/>
    </row>
    <row r="326" spans="1:11" x14ac:dyDescent="0.2">
      <c r="A326" s="182"/>
      <c r="B326" s="183" t="s">
        <v>536</v>
      </c>
      <c r="C326" s="172"/>
      <c r="D326" s="172"/>
      <c r="E326" s="172"/>
      <c r="F326" s="172"/>
      <c r="G326" s="172"/>
      <c r="H326" s="172"/>
      <c r="K326" s="184"/>
    </row>
    <row r="327" spans="1:11" x14ac:dyDescent="0.2">
      <c r="A327" s="182"/>
      <c r="B327" s="183"/>
      <c r="C327" s="172"/>
      <c r="D327" s="172"/>
      <c r="E327" s="172"/>
      <c r="F327" s="172"/>
      <c r="G327" s="172"/>
      <c r="H327" s="172"/>
      <c r="K327" s="184"/>
    </row>
    <row r="328" spans="1:11" x14ac:dyDescent="0.2">
      <c r="A328" s="182"/>
      <c r="B328" s="183" t="s">
        <v>537</v>
      </c>
      <c r="C328" s="172"/>
      <c r="D328" s="172"/>
      <c r="E328" s="172"/>
      <c r="F328" s="172"/>
      <c r="G328" s="172"/>
      <c r="H328" s="172"/>
      <c r="K328" s="184"/>
    </row>
    <row r="329" spans="1:11" x14ac:dyDescent="0.2">
      <c r="A329" s="182"/>
      <c r="B329" s="183" t="s">
        <v>538</v>
      </c>
      <c r="C329" s="172"/>
      <c r="D329" s="172"/>
      <c r="E329" s="172"/>
      <c r="F329" s="172"/>
      <c r="G329" s="172"/>
      <c r="H329" s="172"/>
      <c r="K329" s="184"/>
    </row>
    <row r="330" spans="1:11" x14ac:dyDescent="0.2">
      <c r="A330" s="182"/>
      <c r="B330" s="183"/>
      <c r="C330" s="172"/>
      <c r="D330" s="172"/>
      <c r="E330" s="172"/>
      <c r="F330" s="172"/>
      <c r="G330" s="172"/>
      <c r="H330" s="172"/>
      <c r="K330" s="184"/>
    </row>
    <row r="331" spans="1:11" x14ac:dyDescent="0.2">
      <c r="A331" s="182" t="s">
        <v>69</v>
      </c>
      <c r="B331" s="185" t="s">
        <v>539</v>
      </c>
      <c r="C331" s="172"/>
      <c r="D331" s="172"/>
      <c r="E331" s="172"/>
      <c r="F331" s="172"/>
      <c r="G331" s="172"/>
      <c r="H331" s="172"/>
      <c r="K331" s="184"/>
    </row>
    <row r="332" spans="1:11" x14ac:dyDescent="0.2">
      <c r="A332" s="182"/>
      <c r="B332" s="183"/>
      <c r="C332" s="172"/>
      <c r="D332" s="172"/>
      <c r="E332" s="172"/>
      <c r="F332" s="172"/>
      <c r="G332" s="172"/>
      <c r="H332" s="172"/>
      <c r="K332" s="184"/>
    </row>
    <row r="333" spans="1:11" x14ac:dyDescent="0.2">
      <c r="A333" s="182"/>
      <c r="B333" s="183" t="s">
        <v>540</v>
      </c>
      <c r="C333" s="172"/>
      <c r="D333" s="172"/>
      <c r="E333" s="172"/>
      <c r="F333" s="172"/>
      <c r="G333" s="172"/>
      <c r="H333" s="172"/>
      <c r="K333" s="184"/>
    </row>
    <row r="334" spans="1:11" x14ac:dyDescent="0.2">
      <c r="A334" s="182"/>
      <c r="B334" s="183" t="s">
        <v>541</v>
      </c>
      <c r="C334" s="172"/>
      <c r="D334" s="172"/>
      <c r="E334" s="172"/>
      <c r="F334" s="172"/>
      <c r="G334" s="172"/>
      <c r="H334" s="172"/>
      <c r="K334" s="184"/>
    </row>
    <row r="335" spans="1:11" x14ac:dyDescent="0.2">
      <c r="A335" s="182"/>
      <c r="B335" s="183" t="s">
        <v>542</v>
      </c>
      <c r="C335" s="172"/>
      <c r="D335" s="172"/>
      <c r="E335" s="172"/>
      <c r="F335" s="172"/>
      <c r="G335" s="172"/>
      <c r="H335" s="172"/>
      <c r="K335" s="184"/>
    </row>
    <row r="336" spans="1:11" x14ac:dyDescent="0.2">
      <c r="A336" s="182"/>
      <c r="B336" s="183"/>
      <c r="C336" s="172"/>
      <c r="D336" s="172"/>
      <c r="E336" s="172"/>
      <c r="F336" s="172"/>
      <c r="G336" s="172"/>
      <c r="H336" s="172"/>
      <c r="K336" s="184"/>
    </row>
    <row r="337" spans="1:11" x14ac:dyDescent="0.2">
      <c r="A337" s="182" t="s">
        <v>183</v>
      </c>
      <c r="B337" s="185" t="s">
        <v>543</v>
      </c>
      <c r="C337" s="172"/>
      <c r="D337" s="172"/>
      <c r="E337" s="172"/>
      <c r="F337" s="172"/>
      <c r="G337" s="172"/>
      <c r="H337" s="172"/>
      <c r="K337" s="184"/>
    </row>
    <row r="338" spans="1:11" x14ac:dyDescent="0.2">
      <c r="A338" s="182"/>
      <c r="B338" s="183"/>
      <c r="C338" s="172"/>
      <c r="D338" s="172"/>
      <c r="E338" s="172"/>
      <c r="F338" s="172"/>
      <c r="G338" s="172"/>
      <c r="H338" s="172"/>
      <c r="K338" s="184"/>
    </row>
    <row r="339" spans="1:11" x14ac:dyDescent="0.2">
      <c r="A339" s="182"/>
      <c r="B339" s="183" t="s">
        <v>544</v>
      </c>
      <c r="C339" s="172"/>
      <c r="D339" s="172"/>
      <c r="E339" s="172"/>
      <c r="F339" s="172"/>
      <c r="G339" s="172"/>
      <c r="H339" s="172"/>
      <c r="K339" s="184"/>
    </row>
    <row r="340" spans="1:11" x14ac:dyDescent="0.2">
      <c r="A340" s="182"/>
      <c r="B340" s="183" t="s">
        <v>545</v>
      </c>
      <c r="C340" s="172"/>
      <c r="D340" s="172"/>
      <c r="E340" s="172"/>
      <c r="F340" s="172"/>
      <c r="G340" s="172"/>
      <c r="H340" s="172"/>
      <c r="K340" s="184"/>
    </row>
    <row r="341" spans="1:11" x14ac:dyDescent="0.2">
      <c r="A341" s="182"/>
      <c r="B341" s="183"/>
      <c r="C341" s="172"/>
      <c r="D341" s="172"/>
      <c r="E341" s="172"/>
      <c r="F341" s="172"/>
      <c r="G341" s="172"/>
      <c r="H341" s="172"/>
      <c r="K341" s="184"/>
    </row>
    <row r="342" spans="1:11" x14ac:dyDescent="0.2">
      <c r="A342" s="182"/>
      <c r="B342" s="183" t="s">
        <v>546</v>
      </c>
      <c r="C342" s="172"/>
      <c r="D342" s="172"/>
      <c r="E342" s="172"/>
      <c r="F342" s="172"/>
      <c r="G342" s="172"/>
      <c r="H342" s="172"/>
      <c r="K342" s="184"/>
    </row>
    <row r="343" spans="1:11" x14ac:dyDescent="0.2">
      <c r="A343" s="182" t="s">
        <v>547</v>
      </c>
      <c r="B343" s="183" t="s">
        <v>548</v>
      </c>
      <c r="C343" s="172"/>
      <c r="D343" s="172"/>
      <c r="E343" s="172"/>
      <c r="F343" s="172"/>
      <c r="G343" s="172"/>
      <c r="H343" s="172"/>
      <c r="K343" s="184"/>
    </row>
    <row r="344" spans="1:11" x14ac:dyDescent="0.2">
      <c r="A344" s="182"/>
      <c r="B344" s="183"/>
      <c r="C344" s="172"/>
      <c r="D344" s="172"/>
      <c r="E344" s="172"/>
      <c r="F344" s="172"/>
      <c r="G344" s="172"/>
      <c r="H344" s="172"/>
      <c r="K344" s="184"/>
    </row>
    <row r="345" spans="1:11" x14ac:dyDescent="0.2">
      <c r="A345" s="182" t="s">
        <v>185</v>
      </c>
      <c r="B345" s="185" t="s">
        <v>549</v>
      </c>
      <c r="C345" s="172"/>
      <c r="D345" s="172"/>
      <c r="E345" s="172"/>
      <c r="F345" s="172"/>
      <c r="G345" s="172"/>
      <c r="H345" s="172"/>
      <c r="K345" s="184"/>
    </row>
    <row r="346" spans="1:11" x14ac:dyDescent="0.2">
      <c r="A346" s="182"/>
      <c r="B346" s="183"/>
      <c r="C346" s="172"/>
      <c r="D346" s="172"/>
      <c r="E346" s="172"/>
      <c r="F346" s="172"/>
      <c r="G346" s="172"/>
      <c r="H346" s="172"/>
      <c r="K346" s="184"/>
    </row>
    <row r="347" spans="1:11" x14ac:dyDescent="0.2">
      <c r="A347" s="182"/>
      <c r="B347" s="183" t="s">
        <v>550</v>
      </c>
      <c r="C347" s="172"/>
      <c r="D347" s="172"/>
      <c r="E347" s="172"/>
      <c r="F347" s="172"/>
      <c r="G347" s="172"/>
      <c r="H347" s="172"/>
      <c r="K347" s="184"/>
    </row>
    <row r="348" spans="1:11" x14ac:dyDescent="0.2">
      <c r="A348" s="182"/>
      <c r="B348" s="183" t="s">
        <v>551</v>
      </c>
      <c r="C348" s="172"/>
      <c r="D348" s="172"/>
      <c r="E348" s="172"/>
      <c r="F348" s="172"/>
      <c r="G348" s="172"/>
      <c r="H348" s="172"/>
      <c r="K348" s="184"/>
    </row>
    <row r="349" spans="1:11" x14ac:dyDescent="0.2">
      <c r="A349" s="182"/>
      <c r="B349" s="183" t="s">
        <v>552</v>
      </c>
      <c r="C349" s="172"/>
      <c r="D349" s="172"/>
      <c r="E349" s="172"/>
      <c r="F349" s="172"/>
      <c r="G349" s="172"/>
      <c r="H349" s="172"/>
      <c r="K349" s="184"/>
    </row>
    <row r="350" spans="1:11" x14ac:dyDescent="0.2">
      <c r="A350" s="182"/>
      <c r="B350" s="183" t="s">
        <v>553</v>
      </c>
      <c r="C350" s="172"/>
      <c r="D350" s="172"/>
      <c r="E350" s="172"/>
      <c r="F350" s="172"/>
      <c r="G350" s="172"/>
      <c r="H350" s="172"/>
      <c r="K350" s="184"/>
    </row>
    <row r="351" spans="1:11" x14ac:dyDescent="0.2">
      <c r="A351" s="182"/>
      <c r="B351" s="183" t="s">
        <v>554</v>
      </c>
      <c r="C351" s="172"/>
      <c r="D351" s="172"/>
      <c r="E351" s="172"/>
      <c r="F351" s="172"/>
      <c r="G351" s="172"/>
      <c r="H351" s="172"/>
      <c r="K351" s="184"/>
    </row>
    <row r="352" spans="1:11" x14ac:dyDescent="0.2">
      <c r="A352" s="182"/>
      <c r="B352" s="183"/>
      <c r="C352" s="172"/>
      <c r="D352" s="172"/>
      <c r="E352" s="172"/>
      <c r="F352" s="172"/>
      <c r="G352" s="172"/>
      <c r="H352" s="172"/>
      <c r="K352" s="184"/>
    </row>
    <row r="353" spans="1:256" x14ac:dyDescent="0.2">
      <c r="A353" s="182"/>
      <c r="B353" s="183"/>
      <c r="C353" s="172"/>
      <c r="D353" s="172"/>
      <c r="E353" s="172"/>
      <c r="F353" s="172"/>
      <c r="G353" s="172"/>
      <c r="H353" s="172"/>
      <c r="K353" s="184"/>
    </row>
    <row r="354" spans="1:256" x14ac:dyDescent="0.2">
      <c r="A354" s="182"/>
      <c r="B354" s="183"/>
      <c r="C354" s="172"/>
      <c r="D354" s="172"/>
      <c r="E354" s="172"/>
      <c r="F354" s="172"/>
      <c r="G354" s="172"/>
      <c r="H354" s="172"/>
      <c r="K354" s="192"/>
    </row>
    <row r="355" spans="1:256" x14ac:dyDescent="0.2">
      <c r="A355" s="182"/>
      <c r="B355" s="183"/>
      <c r="C355" s="172"/>
      <c r="D355" s="172"/>
      <c r="E355" s="172"/>
      <c r="F355" s="172"/>
      <c r="G355" s="172"/>
      <c r="H355" s="172"/>
      <c r="K355" s="184"/>
    </row>
    <row r="356" spans="1:256" x14ac:dyDescent="0.2">
      <c r="A356" s="182"/>
      <c r="B356" s="183"/>
      <c r="C356" s="172"/>
      <c r="D356" s="172"/>
      <c r="E356" s="172"/>
      <c r="F356" s="193" t="s">
        <v>392</v>
      </c>
      <c r="G356" s="172"/>
      <c r="H356" s="193"/>
      <c r="J356" s="194" t="s">
        <v>172</v>
      </c>
      <c r="K356" s="195"/>
    </row>
    <row r="357" spans="1:256" x14ac:dyDescent="0.2">
      <c r="A357" s="182"/>
      <c r="B357" s="203"/>
      <c r="C357" s="172"/>
      <c r="D357" s="172"/>
      <c r="E357" s="172"/>
      <c r="F357" s="193"/>
      <c r="G357" s="172"/>
      <c r="H357" s="193"/>
      <c r="J357" s="193"/>
      <c r="K357" s="192"/>
    </row>
    <row r="358" spans="1:256" x14ac:dyDescent="0.2">
      <c r="A358" s="182"/>
      <c r="B358" s="197"/>
      <c r="C358" s="172"/>
      <c r="D358" s="172"/>
      <c r="E358" s="172"/>
      <c r="F358" s="193"/>
      <c r="G358" s="172"/>
      <c r="H358" s="193"/>
      <c r="J358" s="193"/>
      <c r="K358" s="184"/>
    </row>
    <row r="359" spans="1:256" x14ac:dyDescent="0.2">
      <c r="A359" s="182"/>
      <c r="B359" s="197"/>
      <c r="C359" s="172"/>
      <c r="D359" s="172"/>
      <c r="E359" s="172"/>
      <c r="F359" s="193"/>
      <c r="G359" s="172"/>
      <c r="H359" s="193"/>
      <c r="J359" s="193"/>
      <c r="K359" s="184"/>
    </row>
    <row r="360" spans="1:256" x14ac:dyDescent="0.2">
      <c r="A360" s="182"/>
      <c r="B360" s="174"/>
      <c r="C360" s="172"/>
      <c r="D360" s="172"/>
      <c r="E360" s="172"/>
      <c r="F360" s="172"/>
      <c r="G360" s="172"/>
      <c r="H360" s="172"/>
      <c r="K360" s="184"/>
    </row>
    <row r="361" spans="1:256" x14ac:dyDescent="0.2">
      <c r="A361" s="182"/>
      <c r="B361" s="174"/>
      <c r="C361" s="172"/>
      <c r="D361" s="172"/>
      <c r="E361" s="172"/>
      <c r="F361" s="172"/>
      <c r="G361" s="172"/>
      <c r="H361" s="172"/>
      <c r="K361" s="184"/>
    </row>
    <row r="362" spans="1:256" x14ac:dyDescent="0.2">
      <c r="A362" s="182" t="s">
        <v>59</v>
      </c>
      <c r="B362" s="185" t="s">
        <v>555</v>
      </c>
      <c r="C362" s="193"/>
      <c r="D362" s="193"/>
      <c r="E362" s="193"/>
      <c r="F362" s="193"/>
      <c r="G362" s="193"/>
      <c r="H362" s="193"/>
      <c r="I362" s="193"/>
      <c r="J362" s="193"/>
      <c r="K362" s="195"/>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c r="AX362" s="204"/>
      <c r="AY362" s="204"/>
      <c r="AZ362" s="204"/>
      <c r="BA362" s="204"/>
      <c r="BB362" s="204"/>
      <c r="BC362" s="204"/>
      <c r="BD362" s="204"/>
      <c r="BE362" s="204"/>
      <c r="BF362" s="204"/>
      <c r="BG362" s="204"/>
      <c r="BH362" s="204"/>
      <c r="BI362" s="204"/>
      <c r="BJ362" s="204"/>
      <c r="BK362" s="204"/>
      <c r="BL362" s="204"/>
      <c r="BM362" s="204"/>
      <c r="BN362" s="204"/>
      <c r="BO362" s="204"/>
      <c r="BP362" s="204"/>
      <c r="BQ362" s="204"/>
      <c r="BR362" s="204"/>
      <c r="BS362" s="204"/>
      <c r="BT362" s="204"/>
      <c r="BU362" s="204"/>
      <c r="BV362" s="204"/>
      <c r="BW362" s="204"/>
      <c r="BX362" s="204"/>
      <c r="BY362" s="204"/>
      <c r="BZ362" s="204"/>
      <c r="CA362" s="204"/>
      <c r="CB362" s="204"/>
      <c r="CC362" s="204"/>
      <c r="CD362" s="204"/>
      <c r="CE362" s="204"/>
      <c r="CF362" s="204"/>
      <c r="CG362" s="204"/>
      <c r="CH362" s="204"/>
      <c r="CI362" s="204"/>
      <c r="CJ362" s="204"/>
      <c r="CK362" s="204"/>
      <c r="CL362" s="204"/>
      <c r="CM362" s="204"/>
      <c r="CN362" s="204"/>
      <c r="CO362" s="204"/>
      <c r="CP362" s="204"/>
      <c r="CQ362" s="204"/>
      <c r="CR362" s="204"/>
      <c r="CS362" s="204"/>
      <c r="CT362" s="204"/>
      <c r="CU362" s="204"/>
      <c r="CV362" s="204"/>
      <c r="CW362" s="204"/>
      <c r="CX362" s="204"/>
      <c r="CY362" s="204"/>
      <c r="CZ362" s="204"/>
      <c r="DA362" s="204"/>
      <c r="DB362" s="204"/>
      <c r="DC362" s="204"/>
      <c r="DD362" s="204"/>
      <c r="DE362" s="204"/>
      <c r="DF362" s="204"/>
      <c r="DG362" s="204"/>
      <c r="DH362" s="204"/>
      <c r="DI362" s="204"/>
      <c r="DJ362" s="204"/>
      <c r="DK362" s="204"/>
      <c r="DL362" s="204"/>
      <c r="DM362" s="204"/>
      <c r="DN362" s="204"/>
      <c r="DO362" s="204"/>
      <c r="DP362" s="204"/>
      <c r="DQ362" s="204"/>
      <c r="DR362" s="204"/>
      <c r="DS362" s="204"/>
      <c r="DT362" s="204"/>
      <c r="DU362" s="204"/>
      <c r="DV362" s="204"/>
      <c r="DW362" s="204"/>
      <c r="DX362" s="204"/>
      <c r="DY362" s="204"/>
      <c r="DZ362" s="204"/>
      <c r="EA362" s="204"/>
      <c r="EB362" s="204"/>
      <c r="EC362" s="204"/>
      <c r="ED362" s="204"/>
      <c r="EE362" s="204"/>
      <c r="EF362" s="204"/>
      <c r="EG362" s="204"/>
      <c r="EH362" s="204"/>
      <c r="EI362" s="204"/>
      <c r="EJ362" s="204"/>
      <c r="EK362" s="204"/>
      <c r="EL362" s="204"/>
      <c r="EM362" s="204"/>
      <c r="EN362" s="204"/>
      <c r="EO362" s="204"/>
      <c r="EP362" s="204"/>
      <c r="EQ362" s="204"/>
      <c r="ER362" s="204"/>
      <c r="ES362" s="204"/>
      <c r="ET362" s="204"/>
      <c r="EU362" s="204"/>
      <c r="EV362" s="204"/>
      <c r="EW362" s="204"/>
      <c r="EX362" s="204"/>
      <c r="EY362" s="204"/>
      <c r="EZ362" s="204"/>
      <c r="FA362" s="204"/>
      <c r="FB362" s="204"/>
      <c r="FC362" s="204"/>
      <c r="FD362" s="204"/>
      <c r="FE362" s="204"/>
      <c r="FF362" s="204"/>
      <c r="FG362" s="204"/>
      <c r="FH362" s="204"/>
      <c r="FI362" s="204"/>
      <c r="FJ362" s="204"/>
      <c r="FK362" s="204"/>
      <c r="FL362" s="204"/>
      <c r="FM362" s="204"/>
      <c r="FN362" s="204"/>
      <c r="FO362" s="204"/>
      <c r="FP362" s="204"/>
      <c r="FQ362" s="204"/>
      <c r="FR362" s="204"/>
      <c r="FS362" s="204"/>
      <c r="FT362" s="204"/>
      <c r="FU362" s="204"/>
      <c r="FV362" s="204"/>
      <c r="FW362" s="204"/>
      <c r="FX362" s="204"/>
      <c r="FY362" s="204"/>
      <c r="FZ362" s="204"/>
      <c r="GA362" s="204"/>
      <c r="GB362" s="204"/>
      <c r="GC362" s="204"/>
      <c r="GD362" s="204"/>
      <c r="GE362" s="204"/>
      <c r="GF362" s="204"/>
      <c r="GG362" s="204"/>
      <c r="GH362" s="204"/>
      <c r="GI362" s="204"/>
      <c r="GJ362" s="204"/>
      <c r="GK362" s="204"/>
      <c r="GL362" s="204"/>
      <c r="GM362" s="204"/>
      <c r="GN362" s="204"/>
      <c r="GO362" s="204"/>
      <c r="GP362" s="204"/>
      <c r="GQ362" s="204"/>
      <c r="GR362" s="204"/>
      <c r="GS362" s="204"/>
      <c r="GT362" s="204"/>
      <c r="GU362" s="204"/>
      <c r="GV362" s="204"/>
      <c r="GW362" s="204"/>
      <c r="GX362" s="204"/>
      <c r="GY362" s="204"/>
      <c r="GZ362" s="204"/>
      <c r="HA362" s="204"/>
      <c r="HB362" s="204"/>
      <c r="HC362" s="204"/>
      <c r="HD362" s="204"/>
      <c r="HE362" s="204"/>
      <c r="HF362" s="204"/>
      <c r="HG362" s="204"/>
      <c r="HH362" s="204"/>
      <c r="HI362" s="204"/>
      <c r="HJ362" s="204"/>
      <c r="HK362" s="204"/>
      <c r="HL362" s="204"/>
      <c r="HM362" s="204"/>
      <c r="HN362" s="204"/>
      <c r="HO362" s="204"/>
      <c r="HP362" s="204"/>
      <c r="HQ362" s="204"/>
      <c r="HR362" s="204"/>
      <c r="HS362" s="204"/>
      <c r="HT362" s="204"/>
      <c r="HU362" s="204"/>
      <c r="HV362" s="204"/>
      <c r="HW362" s="204"/>
      <c r="HX362" s="204"/>
      <c r="HY362" s="204"/>
      <c r="HZ362" s="204"/>
      <c r="IA362" s="204"/>
      <c r="IB362" s="204"/>
      <c r="IC362" s="204"/>
      <c r="ID362" s="204"/>
      <c r="IE362" s="204"/>
      <c r="IF362" s="204"/>
      <c r="IG362" s="204"/>
      <c r="IH362" s="204"/>
      <c r="II362" s="204"/>
      <c r="IJ362" s="204"/>
      <c r="IK362" s="204"/>
      <c r="IL362" s="204"/>
      <c r="IM362" s="204"/>
      <c r="IN362" s="204"/>
      <c r="IO362" s="204"/>
      <c r="IP362" s="204"/>
      <c r="IQ362" s="204"/>
      <c r="IR362" s="204"/>
      <c r="IS362" s="204"/>
      <c r="IT362" s="204"/>
      <c r="IU362" s="204"/>
      <c r="IV362" s="204"/>
    </row>
    <row r="363" spans="1:256" x14ac:dyDescent="0.2">
      <c r="A363" s="182"/>
      <c r="B363" s="183"/>
      <c r="C363" s="172"/>
      <c r="D363" s="172"/>
      <c r="E363" s="172"/>
      <c r="F363" s="172"/>
      <c r="G363" s="172"/>
      <c r="H363" s="172"/>
      <c r="K363" s="184"/>
    </row>
    <row r="364" spans="1:256" x14ac:dyDescent="0.2">
      <c r="A364" s="182"/>
      <c r="B364" s="183" t="s">
        <v>556</v>
      </c>
      <c r="C364" s="172"/>
      <c r="D364" s="172"/>
      <c r="E364" s="172"/>
      <c r="F364" s="172"/>
      <c r="G364" s="172"/>
      <c r="H364" s="172"/>
      <c r="K364" s="184"/>
    </row>
    <row r="365" spans="1:256" x14ac:dyDescent="0.2">
      <c r="A365" s="182"/>
      <c r="B365" s="183" t="s">
        <v>557</v>
      </c>
      <c r="C365" s="172"/>
      <c r="D365" s="172"/>
      <c r="E365" s="172"/>
      <c r="F365" s="172"/>
      <c r="G365" s="172"/>
      <c r="H365" s="172"/>
      <c r="K365" s="184"/>
    </row>
    <row r="366" spans="1:256" x14ac:dyDescent="0.2">
      <c r="A366" s="182"/>
      <c r="B366" s="183" t="s">
        <v>558</v>
      </c>
      <c r="C366" s="172"/>
      <c r="D366" s="172"/>
      <c r="E366" s="172"/>
      <c r="F366" s="172"/>
      <c r="G366" s="172"/>
      <c r="H366" s="172"/>
      <c r="K366" s="184"/>
    </row>
    <row r="367" spans="1:256" x14ac:dyDescent="0.2">
      <c r="A367" s="182"/>
      <c r="B367" s="183" t="s">
        <v>559</v>
      </c>
      <c r="C367" s="172"/>
      <c r="D367" s="172"/>
      <c r="E367" s="172"/>
      <c r="F367" s="172"/>
      <c r="G367" s="172"/>
      <c r="H367" s="172"/>
      <c r="K367" s="184"/>
    </row>
    <row r="368" spans="1:256" x14ac:dyDescent="0.2">
      <c r="A368" s="182"/>
      <c r="B368" s="183"/>
      <c r="C368" s="172"/>
      <c r="D368" s="172"/>
      <c r="E368" s="172"/>
      <c r="F368" s="172"/>
      <c r="G368" s="172"/>
      <c r="H368" s="172"/>
      <c r="K368" s="184"/>
    </row>
    <row r="369" spans="1:11" x14ac:dyDescent="0.2">
      <c r="A369" s="182" t="s">
        <v>560</v>
      </c>
      <c r="B369" s="202" t="s">
        <v>561</v>
      </c>
      <c r="C369" s="172"/>
      <c r="D369" s="172"/>
      <c r="E369" s="172"/>
      <c r="F369" s="172"/>
      <c r="G369" s="172"/>
      <c r="H369" s="172"/>
      <c r="K369" s="184"/>
    </row>
    <row r="370" spans="1:11" x14ac:dyDescent="0.2">
      <c r="A370" s="182"/>
      <c r="B370" s="183"/>
      <c r="C370" s="172"/>
      <c r="D370" s="172"/>
      <c r="E370" s="172"/>
      <c r="F370" s="172"/>
      <c r="G370" s="172"/>
      <c r="H370" s="172"/>
      <c r="K370" s="184"/>
    </row>
    <row r="371" spans="1:11" x14ac:dyDescent="0.2">
      <c r="A371" s="182" t="s">
        <v>65</v>
      </c>
      <c r="B371" s="185" t="s">
        <v>562</v>
      </c>
      <c r="C371" s="172"/>
      <c r="D371" s="172"/>
      <c r="E371" s="172"/>
      <c r="F371" s="172"/>
      <c r="G371" s="172"/>
      <c r="H371" s="172"/>
      <c r="K371" s="184"/>
    </row>
    <row r="372" spans="1:11" x14ac:dyDescent="0.2">
      <c r="A372" s="182"/>
      <c r="B372" s="183"/>
      <c r="C372" s="172"/>
      <c r="D372" s="172"/>
      <c r="E372" s="172"/>
      <c r="F372" s="172"/>
      <c r="G372" s="172"/>
      <c r="H372" s="172"/>
      <c r="K372" s="184"/>
    </row>
    <row r="373" spans="1:11" x14ac:dyDescent="0.2">
      <c r="A373" s="182"/>
      <c r="B373" s="183" t="s">
        <v>563</v>
      </c>
      <c r="C373" s="172"/>
      <c r="D373" s="172"/>
      <c r="E373" s="172"/>
      <c r="F373" s="172"/>
      <c r="G373" s="172"/>
      <c r="H373" s="172"/>
      <c r="K373" s="184"/>
    </row>
    <row r="374" spans="1:11" x14ac:dyDescent="0.2">
      <c r="A374" s="182"/>
      <c r="B374" s="183" t="s">
        <v>564</v>
      </c>
      <c r="C374" s="172"/>
      <c r="D374" s="172"/>
      <c r="E374" s="172"/>
      <c r="F374" s="172"/>
      <c r="G374" s="172"/>
      <c r="H374" s="172"/>
      <c r="K374" s="184"/>
    </row>
    <row r="375" spans="1:11" x14ac:dyDescent="0.2">
      <c r="A375" s="182"/>
      <c r="B375" s="183" t="s">
        <v>565</v>
      </c>
      <c r="C375" s="172"/>
      <c r="D375" s="172"/>
      <c r="E375" s="172"/>
      <c r="F375" s="172"/>
      <c r="G375" s="172"/>
      <c r="H375" s="172"/>
      <c r="K375" s="184"/>
    </row>
    <row r="376" spans="1:11" x14ac:dyDescent="0.2">
      <c r="A376" s="182"/>
      <c r="B376" s="183" t="s">
        <v>566</v>
      </c>
      <c r="C376" s="172"/>
      <c r="D376" s="172"/>
      <c r="E376" s="172"/>
      <c r="F376" s="172"/>
      <c r="G376" s="172"/>
      <c r="H376" s="172"/>
      <c r="K376" s="184"/>
    </row>
    <row r="377" spans="1:11" x14ac:dyDescent="0.2">
      <c r="A377" s="182"/>
      <c r="B377" s="183" t="s">
        <v>567</v>
      </c>
      <c r="C377" s="172"/>
      <c r="D377" s="172"/>
      <c r="E377" s="172"/>
      <c r="F377" s="172"/>
      <c r="G377" s="172"/>
      <c r="H377" s="172"/>
      <c r="K377" s="184"/>
    </row>
    <row r="378" spans="1:11" x14ac:dyDescent="0.2">
      <c r="A378" s="182"/>
      <c r="B378" s="183" t="s">
        <v>568</v>
      </c>
      <c r="C378" s="172"/>
      <c r="D378" s="172"/>
      <c r="E378" s="172"/>
      <c r="F378" s="172"/>
      <c r="G378" s="172"/>
      <c r="H378" s="172"/>
      <c r="K378" s="184"/>
    </row>
    <row r="379" spans="1:11" x14ac:dyDescent="0.2">
      <c r="A379" s="182"/>
      <c r="B379" s="183" t="s">
        <v>569</v>
      </c>
      <c r="C379" s="172"/>
      <c r="D379" s="172"/>
      <c r="E379" s="172"/>
      <c r="F379" s="172"/>
      <c r="G379" s="172"/>
      <c r="H379" s="172"/>
      <c r="K379" s="184"/>
    </row>
    <row r="380" spans="1:11" x14ac:dyDescent="0.2">
      <c r="A380" s="182"/>
      <c r="B380" s="183" t="s">
        <v>570</v>
      </c>
      <c r="C380" s="172"/>
      <c r="D380" s="172"/>
      <c r="E380" s="172"/>
      <c r="F380" s="172"/>
      <c r="G380" s="172"/>
      <c r="H380" s="172"/>
      <c r="K380" s="184"/>
    </row>
    <row r="381" spans="1:11" x14ac:dyDescent="0.2">
      <c r="A381" s="182"/>
      <c r="B381" s="183" t="s">
        <v>571</v>
      </c>
      <c r="C381" s="172"/>
      <c r="D381" s="172"/>
      <c r="E381" s="172"/>
      <c r="F381" s="172"/>
      <c r="G381" s="172"/>
      <c r="H381" s="172"/>
      <c r="K381" s="184"/>
    </row>
    <row r="382" spans="1:11" x14ac:dyDescent="0.2">
      <c r="A382" s="182"/>
      <c r="B382" s="183"/>
      <c r="C382" s="172"/>
      <c r="D382" s="172"/>
      <c r="E382" s="172"/>
      <c r="F382" s="172"/>
      <c r="G382" s="172"/>
      <c r="H382" s="172"/>
      <c r="K382" s="184"/>
    </row>
    <row r="383" spans="1:11" x14ac:dyDescent="0.2">
      <c r="A383" s="182" t="s">
        <v>69</v>
      </c>
      <c r="B383" s="185" t="s">
        <v>572</v>
      </c>
      <c r="C383" s="172"/>
      <c r="D383" s="172"/>
      <c r="E383" s="172"/>
      <c r="F383" s="172"/>
      <c r="G383" s="172"/>
      <c r="H383" s="172"/>
      <c r="K383" s="184"/>
    </row>
    <row r="384" spans="1:11" x14ac:dyDescent="0.2">
      <c r="A384" s="182"/>
      <c r="B384" s="183"/>
      <c r="C384" s="172"/>
      <c r="D384" s="172"/>
      <c r="E384" s="172"/>
      <c r="F384" s="172"/>
      <c r="G384" s="172"/>
      <c r="H384" s="172"/>
      <c r="K384" s="184"/>
    </row>
    <row r="385" spans="1:11" x14ac:dyDescent="0.2">
      <c r="A385" s="182"/>
      <c r="B385" s="183" t="s">
        <v>573</v>
      </c>
      <c r="C385" s="172"/>
      <c r="D385" s="172"/>
      <c r="E385" s="172"/>
      <c r="F385" s="172"/>
      <c r="G385" s="172"/>
      <c r="H385" s="172"/>
      <c r="K385" s="184"/>
    </row>
    <row r="386" spans="1:11" x14ac:dyDescent="0.2">
      <c r="A386" s="182"/>
      <c r="B386" s="183" t="s">
        <v>574</v>
      </c>
      <c r="C386" s="172"/>
      <c r="D386" s="172"/>
      <c r="E386" s="172"/>
      <c r="F386" s="172"/>
      <c r="G386" s="172"/>
      <c r="H386" s="172"/>
      <c r="K386" s="184"/>
    </row>
    <row r="387" spans="1:11" x14ac:dyDescent="0.2">
      <c r="A387" s="182"/>
      <c r="B387" s="183" t="s">
        <v>575</v>
      </c>
      <c r="C387" s="172"/>
      <c r="D387" s="172"/>
      <c r="E387" s="172"/>
      <c r="F387" s="172"/>
      <c r="G387" s="172"/>
      <c r="H387" s="172"/>
      <c r="K387" s="184"/>
    </row>
    <row r="388" spans="1:11" x14ac:dyDescent="0.2">
      <c r="A388" s="182"/>
      <c r="B388" s="183"/>
      <c r="C388" s="172"/>
      <c r="D388" s="172"/>
      <c r="E388" s="172"/>
      <c r="F388" s="172"/>
      <c r="G388" s="172"/>
      <c r="H388" s="172"/>
      <c r="K388" s="184"/>
    </row>
    <row r="389" spans="1:11" x14ac:dyDescent="0.2">
      <c r="A389" s="182" t="s">
        <v>183</v>
      </c>
      <c r="B389" s="185" t="s">
        <v>576</v>
      </c>
      <c r="C389" s="172"/>
      <c r="D389" s="172"/>
      <c r="E389" s="172"/>
      <c r="F389" s="172"/>
      <c r="G389" s="172"/>
      <c r="H389" s="172"/>
      <c r="K389" s="184"/>
    </row>
    <row r="390" spans="1:11" x14ac:dyDescent="0.2">
      <c r="A390" s="182"/>
      <c r="B390" s="183"/>
      <c r="C390" s="172"/>
      <c r="D390" s="172"/>
      <c r="E390" s="172"/>
      <c r="F390" s="172"/>
      <c r="G390" s="172"/>
      <c r="H390" s="172"/>
      <c r="K390" s="184"/>
    </row>
    <row r="391" spans="1:11" x14ac:dyDescent="0.2">
      <c r="A391" s="182"/>
      <c r="B391" s="183" t="s">
        <v>577</v>
      </c>
      <c r="C391" s="172"/>
      <c r="D391" s="172"/>
      <c r="E391" s="172"/>
      <c r="F391" s="172"/>
      <c r="G391" s="172"/>
      <c r="H391" s="172"/>
      <c r="K391" s="184"/>
    </row>
    <row r="392" spans="1:11" x14ac:dyDescent="0.2">
      <c r="A392" s="182"/>
      <c r="B392" s="183" t="s">
        <v>578</v>
      </c>
      <c r="C392" s="172"/>
      <c r="D392" s="172"/>
      <c r="E392" s="172"/>
      <c r="F392" s="172"/>
      <c r="G392" s="172"/>
      <c r="H392" s="172"/>
      <c r="K392" s="184"/>
    </row>
    <row r="393" spans="1:11" x14ac:dyDescent="0.2">
      <c r="A393" s="182"/>
      <c r="B393" s="183" t="s">
        <v>579</v>
      </c>
      <c r="C393" s="172"/>
      <c r="D393" s="172"/>
      <c r="E393" s="172"/>
      <c r="F393" s="172"/>
      <c r="G393" s="172"/>
      <c r="H393" s="172"/>
      <c r="K393" s="184"/>
    </row>
    <row r="394" spans="1:11" x14ac:dyDescent="0.2">
      <c r="A394" s="182"/>
      <c r="B394" s="183" t="s">
        <v>580</v>
      </c>
      <c r="C394" s="172"/>
      <c r="D394" s="172"/>
      <c r="E394" s="172"/>
      <c r="F394" s="172"/>
      <c r="G394" s="172"/>
      <c r="H394" s="172"/>
      <c r="K394" s="184"/>
    </row>
    <row r="395" spans="1:11" x14ac:dyDescent="0.2">
      <c r="A395" s="182"/>
      <c r="B395" s="183"/>
      <c r="C395" s="172"/>
      <c r="D395" s="172"/>
      <c r="E395" s="172"/>
      <c r="F395" s="172"/>
      <c r="G395" s="172"/>
      <c r="H395" s="172"/>
      <c r="K395" s="184"/>
    </row>
    <row r="396" spans="1:11" x14ac:dyDescent="0.2">
      <c r="A396" s="182" t="s">
        <v>185</v>
      </c>
      <c r="B396" s="185" t="s">
        <v>581</v>
      </c>
      <c r="C396" s="172"/>
      <c r="D396" s="172"/>
      <c r="E396" s="172"/>
      <c r="F396" s="172"/>
      <c r="G396" s="172"/>
      <c r="H396" s="172"/>
      <c r="K396" s="184"/>
    </row>
    <row r="397" spans="1:11" x14ac:dyDescent="0.2">
      <c r="A397" s="182"/>
      <c r="B397" s="183"/>
      <c r="C397" s="172"/>
      <c r="D397" s="172"/>
      <c r="E397" s="172"/>
      <c r="F397" s="172"/>
      <c r="G397" s="172"/>
      <c r="H397" s="172"/>
      <c r="K397" s="184"/>
    </row>
    <row r="398" spans="1:11" x14ac:dyDescent="0.2">
      <c r="A398" s="182"/>
      <c r="B398" s="183" t="s">
        <v>582</v>
      </c>
      <c r="C398" s="172"/>
      <c r="D398" s="172"/>
      <c r="E398" s="172"/>
      <c r="F398" s="172"/>
      <c r="G398" s="172"/>
      <c r="H398" s="172"/>
      <c r="K398" s="184"/>
    </row>
    <row r="399" spans="1:11" x14ac:dyDescent="0.2">
      <c r="A399" s="182"/>
      <c r="B399" s="183" t="s">
        <v>583</v>
      </c>
      <c r="C399" s="172"/>
      <c r="D399" s="172"/>
      <c r="E399" s="172"/>
      <c r="F399" s="172"/>
      <c r="G399" s="172"/>
      <c r="H399" s="172"/>
      <c r="K399" s="184"/>
    </row>
    <row r="400" spans="1:11" x14ac:dyDescent="0.2">
      <c r="A400" s="182"/>
      <c r="B400" s="183" t="s">
        <v>584</v>
      </c>
      <c r="C400" s="172"/>
      <c r="D400" s="172"/>
      <c r="E400" s="172"/>
      <c r="F400" s="172"/>
      <c r="G400" s="172"/>
      <c r="H400" s="172"/>
      <c r="K400" s="184"/>
    </row>
    <row r="401" spans="1:11" x14ac:dyDescent="0.2">
      <c r="A401" s="182"/>
      <c r="B401" s="183"/>
      <c r="C401" s="172"/>
      <c r="D401" s="172"/>
      <c r="E401" s="172"/>
      <c r="F401" s="172"/>
      <c r="G401" s="172"/>
      <c r="H401" s="172"/>
      <c r="K401" s="184"/>
    </row>
    <row r="402" spans="1:11" x14ac:dyDescent="0.2">
      <c r="A402" s="182"/>
      <c r="B402" s="183" t="s">
        <v>585</v>
      </c>
      <c r="C402" s="172"/>
      <c r="D402" s="172"/>
      <c r="E402" s="172"/>
      <c r="F402" s="172"/>
      <c r="G402" s="172"/>
      <c r="H402" s="172"/>
      <c r="K402" s="184"/>
    </row>
    <row r="403" spans="1:11" x14ac:dyDescent="0.2">
      <c r="A403" s="182"/>
      <c r="B403" s="183" t="s">
        <v>586</v>
      </c>
      <c r="C403" s="172"/>
      <c r="D403" s="172"/>
      <c r="E403" s="172"/>
      <c r="F403" s="172"/>
      <c r="G403" s="172"/>
      <c r="H403" s="172"/>
      <c r="K403" s="184"/>
    </row>
    <row r="404" spans="1:11" x14ac:dyDescent="0.2">
      <c r="A404" s="182"/>
      <c r="B404" s="183" t="s">
        <v>587</v>
      </c>
      <c r="C404" s="172"/>
      <c r="D404" s="172"/>
      <c r="E404" s="172"/>
      <c r="F404" s="172"/>
      <c r="G404" s="172"/>
      <c r="H404" s="172"/>
      <c r="K404" s="184"/>
    </row>
    <row r="405" spans="1:11" x14ac:dyDescent="0.2">
      <c r="A405" s="182"/>
      <c r="B405" s="183" t="s">
        <v>588</v>
      </c>
      <c r="C405" s="172"/>
      <c r="D405" s="172"/>
      <c r="E405" s="172"/>
      <c r="F405" s="172"/>
      <c r="G405" s="172"/>
      <c r="H405" s="172"/>
      <c r="K405" s="184"/>
    </row>
    <row r="406" spans="1:11" x14ac:dyDescent="0.2">
      <c r="A406" s="182"/>
      <c r="B406" s="183"/>
      <c r="C406" s="172"/>
      <c r="D406" s="172"/>
      <c r="E406" s="172"/>
      <c r="F406" s="172"/>
      <c r="G406" s="172"/>
      <c r="H406" s="172"/>
      <c r="K406" s="184"/>
    </row>
    <row r="407" spans="1:11" x14ac:dyDescent="0.2">
      <c r="A407" s="182"/>
      <c r="B407" s="183" t="s">
        <v>589</v>
      </c>
      <c r="C407" s="172"/>
      <c r="D407" s="172"/>
      <c r="E407" s="172"/>
      <c r="F407" s="172"/>
      <c r="G407" s="172"/>
      <c r="H407" s="172"/>
      <c r="K407" s="184"/>
    </row>
    <row r="408" spans="1:11" x14ac:dyDescent="0.2">
      <c r="A408" s="182"/>
      <c r="B408" s="183" t="s">
        <v>590</v>
      </c>
      <c r="C408" s="172"/>
      <c r="D408" s="172"/>
      <c r="E408" s="172"/>
      <c r="F408" s="172"/>
      <c r="G408" s="172"/>
      <c r="H408" s="172"/>
      <c r="K408" s="184"/>
    </row>
    <row r="409" spans="1:11" x14ac:dyDescent="0.2">
      <c r="A409" s="182"/>
      <c r="B409" s="183"/>
      <c r="C409" s="172"/>
      <c r="D409" s="172"/>
      <c r="E409" s="172"/>
      <c r="F409" s="172"/>
      <c r="G409" s="172"/>
      <c r="H409" s="172"/>
      <c r="K409" s="184"/>
    </row>
    <row r="410" spans="1:11" x14ac:dyDescent="0.2">
      <c r="A410" s="182"/>
      <c r="B410" s="183" t="s">
        <v>591</v>
      </c>
      <c r="C410" s="172"/>
      <c r="D410" s="172"/>
      <c r="E410" s="172"/>
      <c r="F410" s="172"/>
      <c r="G410" s="172"/>
      <c r="H410" s="172"/>
      <c r="K410" s="184"/>
    </row>
    <row r="411" spans="1:11" x14ac:dyDescent="0.2">
      <c r="A411" s="182"/>
      <c r="B411" s="183" t="s">
        <v>592</v>
      </c>
      <c r="C411" s="172"/>
      <c r="D411" s="172"/>
      <c r="E411" s="172"/>
      <c r="F411" s="172"/>
      <c r="G411" s="172"/>
      <c r="H411" s="172"/>
      <c r="K411" s="184"/>
    </row>
    <row r="412" spans="1:11" x14ac:dyDescent="0.2">
      <c r="A412" s="182"/>
      <c r="B412" s="183" t="s">
        <v>593</v>
      </c>
      <c r="C412" s="172"/>
      <c r="D412" s="172"/>
      <c r="E412" s="172"/>
      <c r="F412" s="172"/>
      <c r="G412" s="172"/>
      <c r="H412" s="172"/>
      <c r="K412" s="184"/>
    </row>
    <row r="413" spans="1:11" x14ac:dyDescent="0.2">
      <c r="A413" s="182"/>
      <c r="B413" s="183"/>
      <c r="C413" s="172"/>
      <c r="D413" s="172"/>
      <c r="E413" s="172"/>
      <c r="F413" s="172"/>
      <c r="G413" s="172"/>
      <c r="H413" s="172"/>
      <c r="K413" s="184"/>
    </row>
    <row r="414" spans="1:11" x14ac:dyDescent="0.2">
      <c r="A414" s="182"/>
      <c r="B414" s="183" t="s">
        <v>594</v>
      </c>
      <c r="C414" s="172"/>
      <c r="D414" s="172"/>
      <c r="E414" s="172"/>
      <c r="F414" s="172"/>
      <c r="G414" s="172"/>
      <c r="H414" s="172"/>
      <c r="K414" s="184"/>
    </row>
    <row r="415" spans="1:11" x14ac:dyDescent="0.2">
      <c r="A415" s="182"/>
      <c r="B415" s="183" t="s">
        <v>595</v>
      </c>
      <c r="C415" s="172"/>
      <c r="D415" s="172"/>
      <c r="E415" s="172"/>
      <c r="F415" s="172"/>
      <c r="G415" s="172"/>
      <c r="H415" s="172"/>
      <c r="K415" s="184"/>
    </row>
    <row r="416" spans="1:11" x14ac:dyDescent="0.2">
      <c r="A416" s="182"/>
      <c r="B416" s="183"/>
      <c r="C416" s="172"/>
      <c r="D416" s="172"/>
      <c r="E416" s="172"/>
      <c r="F416" s="172"/>
      <c r="G416" s="172"/>
      <c r="H416" s="172"/>
      <c r="K416" s="184"/>
    </row>
    <row r="417" spans="1:11" x14ac:dyDescent="0.2">
      <c r="A417" s="182"/>
      <c r="B417" s="183"/>
      <c r="C417" s="172"/>
      <c r="D417" s="172"/>
      <c r="E417" s="172"/>
      <c r="F417" s="172"/>
      <c r="G417" s="172"/>
      <c r="H417" s="172"/>
      <c r="K417" s="184"/>
    </row>
    <row r="418" spans="1:11" x14ac:dyDescent="0.2">
      <c r="A418" s="182"/>
      <c r="B418" s="183"/>
      <c r="C418" s="172"/>
      <c r="D418" s="172"/>
      <c r="E418" s="172"/>
      <c r="F418" s="172"/>
      <c r="G418" s="172"/>
      <c r="H418" s="172"/>
      <c r="K418" s="184"/>
    </row>
    <row r="419" spans="1:11" x14ac:dyDescent="0.2">
      <c r="A419" s="182"/>
      <c r="B419" s="183"/>
      <c r="C419" s="172"/>
      <c r="D419" s="172"/>
      <c r="E419" s="172"/>
      <c r="F419" s="172"/>
      <c r="G419" s="172"/>
      <c r="H419" s="172"/>
      <c r="K419" s="184"/>
    </row>
    <row r="420" spans="1:11" x14ac:dyDescent="0.2">
      <c r="A420" s="182"/>
      <c r="B420" s="183"/>
      <c r="C420" s="172"/>
      <c r="D420" s="172"/>
      <c r="E420" s="172"/>
      <c r="F420" s="172"/>
      <c r="G420" s="172"/>
      <c r="H420" s="172"/>
      <c r="K420" s="192"/>
    </row>
    <row r="421" spans="1:11" x14ac:dyDescent="0.2">
      <c r="A421" s="182"/>
      <c r="B421" s="183"/>
      <c r="C421" s="172"/>
      <c r="D421" s="172"/>
      <c r="E421" s="172"/>
      <c r="F421" s="172"/>
      <c r="G421" s="172"/>
      <c r="H421" s="172"/>
      <c r="K421" s="184"/>
    </row>
    <row r="422" spans="1:11" x14ac:dyDescent="0.2">
      <c r="A422" s="182"/>
      <c r="B422" s="183"/>
      <c r="C422" s="172"/>
      <c r="D422" s="172"/>
      <c r="E422" s="172"/>
      <c r="F422" s="193" t="s">
        <v>392</v>
      </c>
      <c r="G422" s="172"/>
      <c r="H422" s="193"/>
      <c r="I422" s="193"/>
      <c r="J422" s="194" t="s">
        <v>172</v>
      </c>
      <c r="K422" s="195">
        <f>SUM(K413,K394,K381,K367)</f>
        <v>0</v>
      </c>
    </row>
    <row r="423" spans="1:11" x14ac:dyDescent="0.2">
      <c r="A423" s="182"/>
      <c r="B423" s="203"/>
      <c r="C423" s="172"/>
      <c r="D423" s="172"/>
      <c r="E423" s="172"/>
      <c r="F423" s="193"/>
      <c r="G423" s="172"/>
      <c r="H423" s="193"/>
      <c r="I423" s="193"/>
      <c r="J423" s="193"/>
      <c r="K423" s="192"/>
    </row>
    <row r="424" spans="1:11" x14ac:dyDescent="0.2">
      <c r="A424" s="182"/>
      <c r="B424" s="197"/>
      <c r="C424" s="172"/>
      <c r="D424" s="172"/>
      <c r="E424" s="172"/>
      <c r="F424" s="193"/>
      <c r="G424" s="172"/>
      <c r="H424" s="193"/>
      <c r="I424" s="193"/>
      <c r="J424" s="193"/>
      <c r="K424" s="184"/>
    </row>
    <row r="425" spans="1:11" x14ac:dyDescent="0.2">
      <c r="A425" s="182"/>
      <c r="B425" s="197"/>
      <c r="C425" s="172"/>
      <c r="D425" s="172"/>
      <c r="E425" s="172"/>
      <c r="F425" s="193"/>
      <c r="G425" s="172"/>
      <c r="H425" s="193"/>
      <c r="I425" s="193"/>
      <c r="J425" s="193"/>
      <c r="K425" s="184"/>
    </row>
    <row r="426" spans="1:11" x14ac:dyDescent="0.2">
      <c r="A426" s="182"/>
      <c r="B426" s="197"/>
      <c r="C426" s="172"/>
      <c r="D426" s="172"/>
      <c r="E426" s="172"/>
      <c r="F426" s="172"/>
      <c r="G426" s="172"/>
      <c r="H426" s="172"/>
      <c r="K426" s="184"/>
    </row>
    <row r="427" spans="1:11" x14ac:dyDescent="0.2">
      <c r="A427" s="182" t="s">
        <v>59</v>
      </c>
      <c r="B427" s="185" t="s">
        <v>596</v>
      </c>
      <c r="C427" s="172"/>
      <c r="D427" s="172"/>
      <c r="E427" s="172"/>
      <c r="F427" s="172"/>
      <c r="G427" s="172"/>
      <c r="H427" s="172"/>
      <c r="K427" s="184"/>
    </row>
    <row r="428" spans="1:11" x14ac:dyDescent="0.2">
      <c r="A428" s="182"/>
      <c r="B428" s="183"/>
      <c r="C428" s="172"/>
      <c r="D428" s="172"/>
      <c r="E428" s="172"/>
      <c r="F428" s="172"/>
      <c r="G428" s="172"/>
      <c r="H428" s="172"/>
      <c r="K428" s="184"/>
    </row>
    <row r="429" spans="1:11" x14ac:dyDescent="0.2">
      <c r="A429" s="182"/>
      <c r="B429" s="183" t="s">
        <v>597</v>
      </c>
      <c r="C429" s="172"/>
      <c r="D429" s="172"/>
      <c r="E429" s="172"/>
      <c r="F429" s="172"/>
      <c r="G429" s="172"/>
      <c r="H429" s="172"/>
      <c r="K429" s="184"/>
    </row>
    <row r="430" spans="1:11" x14ac:dyDescent="0.2">
      <c r="A430" s="182"/>
      <c r="B430" s="183" t="s">
        <v>598</v>
      </c>
      <c r="C430" s="172"/>
      <c r="D430" s="172"/>
      <c r="E430" s="172"/>
      <c r="F430" s="172"/>
      <c r="G430" s="172"/>
      <c r="H430" s="172"/>
      <c r="K430" s="184"/>
    </row>
    <row r="431" spans="1:11" x14ac:dyDescent="0.2">
      <c r="A431" s="182"/>
      <c r="B431" s="183" t="s">
        <v>599</v>
      </c>
      <c r="C431" s="172"/>
      <c r="D431" s="172"/>
      <c r="E431" s="172"/>
      <c r="F431" s="172"/>
      <c r="G431" s="172"/>
      <c r="H431" s="172"/>
      <c r="K431" s="184"/>
    </row>
    <row r="432" spans="1:11" x14ac:dyDescent="0.2">
      <c r="A432" s="182"/>
      <c r="B432" s="183"/>
      <c r="C432" s="172"/>
      <c r="D432" s="172"/>
      <c r="E432" s="172"/>
      <c r="F432" s="172"/>
      <c r="G432" s="172"/>
      <c r="H432" s="172"/>
      <c r="K432" s="184"/>
    </row>
    <row r="433" spans="1:11" x14ac:dyDescent="0.2">
      <c r="A433" s="182"/>
      <c r="B433" s="183" t="s">
        <v>600</v>
      </c>
      <c r="C433" s="172"/>
      <c r="D433" s="172"/>
      <c r="E433" s="172"/>
      <c r="F433" s="172"/>
      <c r="G433" s="172"/>
      <c r="H433" s="172"/>
      <c r="K433" s="184"/>
    </row>
    <row r="434" spans="1:11" x14ac:dyDescent="0.2">
      <c r="A434" s="182"/>
      <c r="B434" s="183" t="s">
        <v>601</v>
      </c>
      <c r="C434" s="172"/>
      <c r="D434" s="172"/>
      <c r="E434" s="172"/>
      <c r="F434" s="172"/>
      <c r="G434" s="172"/>
      <c r="H434" s="172"/>
      <c r="K434" s="184"/>
    </row>
    <row r="435" spans="1:11" x14ac:dyDescent="0.2">
      <c r="A435" s="182"/>
      <c r="B435" s="183" t="s">
        <v>602</v>
      </c>
      <c r="C435" s="172"/>
      <c r="D435" s="172"/>
      <c r="E435" s="172"/>
      <c r="F435" s="172"/>
      <c r="G435" s="172"/>
      <c r="H435" s="172"/>
      <c r="K435" s="184"/>
    </row>
    <row r="436" spans="1:11" x14ac:dyDescent="0.2">
      <c r="A436" s="182"/>
      <c r="B436" s="183"/>
      <c r="C436" s="172"/>
      <c r="D436" s="172"/>
      <c r="E436" s="172"/>
      <c r="F436" s="172"/>
      <c r="G436" s="172"/>
      <c r="H436" s="172"/>
      <c r="K436" s="184"/>
    </row>
    <row r="437" spans="1:11" x14ac:dyDescent="0.2">
      <c r="A437" s="182"/>
      <c r="B437" s="183" t="s">
        <v>603</v>
      </c>
      <c r="C437" s="172"/>
      <c r="D437" s="172"/>
      <c r="E437" s="172"/>
      <c r="F437" s="172"/>
      <c r="G437" s="172"/>
      <c r="H437" s="172"/>
      <c r="K437" s="184"/>
    </row>
    <row r="438" spans="1:11" x14ac:dyDescent="0.2">
      <c r="A438" s="182"/>
      <c r="B438" s="183" t="s">
        <v>604</v>
      </c>
      <c r="C438" s="172"/>
      <c r="D438" s="172"/>
      <c r="E438" s="172"/>
      <c r="F438" s="172"/>
      <c r="G438" s="172"/>
      <c r="H438" s="172"/>
      <c r="K438" s="184"/>
    </row>
    <row r="439" spans="1:11" x14ac:dyDescent="0.2">
      <c r="A439" s="182"/>
      <c r="B439" s="183" t="s">
        <v>605</v>
      </c>
      <c r="C439" s="172"/>
      <c r="D439" s="172"/>
      <c r="E439" s="172"/>
      <c r="F439" s="172"/>
      <c r="G439" s="172"/>
      <c r="H439" s="172"/>
      <c r="K439" s="184"/>
    </row>
    <row r="440" spans="1:11" x14ac:dyDescent="0.2">
      <c r="A440" s="182"/>
      <c r="B440" s="183"/>
      <c r="C440" s="172"/>
      <c r="D440" s="172"/>
      <c r="E440" s="172"/>
      <c r="F440" s="172"/>
      <c r="G440" s="172"/>
      <c r="H440" s="172"/>
      <c r="K440" s="184"/>
    </row>
    <row r="441" spans="1:11" x14ac:dyDescent="0.2">
      <c r="A441" s="182" t="s">
        <v>65</v>
      </c>
      <c r="B441" s="185" t="s">
        <v>606</v>
      </c>
      <c r="C441" s="172"/>
      <c r="D441" s="172"/>
      <c r="E441" s="172"/>
      <c r="F441" s="172"/>
      <c r="G441" s="172"/>
      <c r="H441" s="172"/>
      <c r="K441" s="184"/>
    </row>
    <row r="442" spans="1:11" x14ac:dyDescent="0.2">
      <c r="A442" s="182"/>
      <c r="B442" s="197"/>
      <c r="C442" s="172"/>
      <c r="D442" s="172"/>
      <c r="E442" s="172"/>
      <c r="F442" s="172"/>
      <c r="G442" s="172"/>
      <c r="H442" s="172"/>
      <c r="K442" s="184"/>
    </row>
    <row r="443" spans="1:11" x14ac:dyDescent="0.2">
      <c r="A443" s="182"/>
      <c r="B443" s="183" t="s">
        <v>607</v>
      </c>
      <c r="C443" s="172"/>
      <c r="D443" s="172"/>
      <c r="E443" s="172"/>
      <c r="F443" s="172"/>
      <c r="G443" s="172"/>
      <c r="H443" s="172"/>
      <c r="K443" s="184"/>
    </row>
    <row r="444" spans="1:11" x14ac:dyDescent="0.2">
      <c r="A444" s="182"/>
      <c r="B444" s="183" t="s">
        <v>608</v>
      </c>
      <c r="C444" s="172"/>
      <c r="D444" s="172"/>
      <c r="E444" s="172"/>
      <c r="F444" s="172"/>
      <c r="G444" s="172"/>
      <c r="H444" s="172"/>
      <c r="K444" s="184"/>
    </row>
    <row r="445" spans="1:11" x14ac:dyDescent="0.2">
      <c r="A445" s="182"/>
      <c r="B445" s="183" t="s">
        <v>609</v>
      </c>
      <c r="C445" s="172"/>
      <c r="D445" s="172"/>
      <c r="E445" s="172"/>
      <c r="F445" s="172"/>
      <c r="G445" s="172"/>
      <c r="H445" s="172"/>
      <c r="K445" s="184"/>
    </row>
    <row r="446" spans="1:11" x14ac:dyDescent="0.2">
      <c r="A446" s="182"/>
      <c r="B446" s="183"/>
      <c r="C446" s="172"/>
      <c r="D446" s="172"/>
      <c r="E446" s="172"/>
      <c r="F446" s="172"/>
      <c r="G446" s="172"/>
      <c r="H446" s="172"/>
      <c r="K446" s="184"/>
    </row>
    <row r="447" spans="1:11" x14ac:dyDescent="0.2">
      <c r="A447" s="182"/>
      <c r="B447" s="183" t="s">
        <v>610</v>
      </c>
      <c r="C447" s="172"/>
      <c r="D447" s="172"/>
      <c r="E447" s="172"/>
      <c r="F447" s="172"/>
      <c r="G447" s="172"/>
      <c r="H447" s="172"/>
      <c r="K447" s="184"/>
    </row>
    <row r="448" spans="1:11" x14ac:dyDescent="0.2">
      <c r="A448" s="182"/>
      <c r="B448" s="183" t="s">
        <v>611</v>
      </c>
      <c r="C448" s="172"/>
      <c r="D448" s="172"/>
      <c r="E448" s="172"/>
      <c r="F448" s="172"/>
      <c r="G448" s="172"/>
      <c r="H448" s="172"/>
      <c r="K448" s="184"/>
    </row>
    <row r="449" spans="1:11" x14ac:dyDescent="0.2">
      <c r="A449" s="182"/>
      <c r="B449" s="183" t="s">
        <v>612</v>
      </c>
      <c r="C449" s="172"/>
      <c r="D449" s="172"/>
      <c r="E449" s="172"/>
      <c r="F449" s="172"/>
      <c r="G449" s="172"/>
      <c r="H449" s="172"/>
      <c r="K449" s="184"/>
    </row>
    <row r="450" spans="1:11" x14ac:dyDescent="0.2">
      <c r="A450" s="182"/>
      <c r="B450" s="183" t="s">
        <v>613</v>
      </c>
      <c r="C450" s="172"/>
      <c r="D450" s="172"/>
      <c r="E450" s="172"/>
      <c r="F450" s="172"/>
      <c r="G450" s="172"/>
      <c r="H450" s="172"/>
      <c r="K450" s="184"/>
    </row>
    <row r="451" spans="1:11" x14ac:dyDescent="0.2">
      <c r="A451" s="182"/>
      <c r="B451" s="183" t="s">
        <v>614</v>
      </c>
      <c r="C451" s="172"/>
      <c r="D451" s="172"/>
      <c r="E451" s="172"/>
      <c r="F451" s="172"/>
      <c r="G451" s="172"/>
      <c r="H451" s="172"/>
      <c r="K451" s="184"/>
    </row>
    <row r="452" spans="1:11" x14ac:dyDescent="0.2">
      <c r="A452" s="182"/>
      <c r="B452" s="183"/>
      <c r="C452" s="172"/>
      <c r="D452" s="172"/>
      <c r="E452" s="172"/>
      <c r="F452" s="172"/>
      <c r="G452" s="172"/>
      <c r="H452" s="172"/>
      <c r="K452" s="184"/>
    </row>
    <row r="453" spans="1:11" x14ac:dyDescent="0.2">
      <c r="A453" s="182"/>
      <c r="B453" s="183" t="s">
        <v>615</v>
      </c>
      <c r="C453" s="172"/>
      <c r="D453" s="172"/>
      <c r="E453" s="172"/>
      <c r="F453" s="172"/>
      <c r="G453" s="172"/>
      <c r="H453" s="172"/>
      <c r="K453" s="184"/>
    </row>
    <row r="454" spans="1:11" x14ac:dyDescent="0.2">
      <c r="A454" s="182" t="s">
        <v>65</v>
      </c>
      <c r="B454" s="185" t="s">
        <v>616</v>
      </c>
      <c r="C454" s="172"/>
      <c r="D454" s="172"/>
      <c r="E454" s="172"/>
      <c r="F454" s="172"/>
      <c r="G454" s="172"/>
      <c r="H454" s="172"/>
      <c r="K454" s="184"/>
    </row>
    <row r="455" spans="1:11" x14ac:dyDescent="0.2">
      <c r="A455" s="182"/>
      <c r="B455" s="183"/>
      <c r="C455" s="172"/>
      <c r="D455" s="172"/>
      <c r="E455" s="172"/>
      <c r="F455" s="172"/>
      <c r="G455" s="172"/>
      <c r="H455" s="172"/>
      <c r="K455" s="184"/>
    </row>
    <row r="456" spans="1:11" x14ac:dyDescent="0.2">
      <c r="A456" s="182"/>
      <c r="B456" s="183" t="s">
        <v>617</v>
      </c>
      <c r="C456" s="172"/>
      <c r="D456" s="172"/>
      <c r="E456" s="172"/>
      <c r="F456" s="172"/>
      <c r="G456" s="172"/>
      <c r="H456" s="172"/>
      <c r="K456" s="184"/>
    </row>
    <row r="457" spans="1:11" x14ac:dyDescent="0.2">
      <c r="A457" s="182"/>
      <c r="B457" s="183" t="s">
        <v>618</v>
      </c>
      <c r="C457" s="172"/>
      <c r="D457" s="172"/>
      <c r="E457" s="172"/>
      <c r="F457" s="172"/>
      <c r="G457" s="172"/>
      <c r="H457" s="172"/>
      <c r="K457" s="184"/>
    </row>
    <row r="458" spans="1:11" x14ac:dyDescent="0.2">
      <c r="A458" s="182"/>
      <c r="B458" s="185"/>
      <c r="C458" s="172"/>
      <c r="D458" s="172"/>
      <c r="E458" s="172"/>
      <c r="F458" s="172"/>
      <c r="G458" s="172"/>
      <c r="H458" s="172"/>
      <c r="K458" s="184"/>
    </row>
    <row r="459" spans="1:11" x14ac:dyDescent="0.2">
      <c r="A459" s="182" t="s">
        <v>69</v>
      </c>
      <c r="B459" s="185" t="s">
        <v>619</v>
      </c>
      <c r="C459" s="172"/>
      <c r="D459" s="172"/>
      <c r="E459" s="172"/>
      <c r="F459" s="172"/>
      <c r="G459" s="172"/>
      <c r="H459" s="172"/>
      <c r="K459" s="184"/>
    </row>
    <row r="460" spans="1:11" x14ac:dyDescent="0.2">
      <c r="A460" s="182"/>
      <c r="B460" s="183"/>
      <c r="C460" s="172"/>
      <c r="D460" s="172"/>
      <c r="E460" s="172"/>
      <c r="F460" s="172"/>
      <c r="G460" s="172"/>
      <c r="H460" s="172"/>
      <c r="K460" s="184"/>
    </row>
    <row r="461" spans="1:11" x14ac:dyDescent="0.2">
      <c r="A461" s="182"/>
      <c r="B461" s="183" t="s">
        <v>620</v>
      </c>
      <c r="C461" s="172"/>
      <c r="D461" s="172"/>
      <c r="E461" s="193"/>
      <c r="F461" s="172"/>
      <c r="G461" s="172"/>
      <c r="H461" s="172"/>
      <c r="K461" s="184"/>
    </row>
    <row r="462" spans="1:11" x14ac:dyDescent="0.2">
      <c r="A462" s="182"/>
      <c r="B462" s="183" t="s">
        <v>621</v>
      </c>
      <c r="C462" s="172"/>
      <c r="D462" s="172"/>
      <c r="E462" s="172"/>
      <c r="F462" s="172"/>
      <c r="G462" s="172"/>
      <c r="H462" s="172"/>
      <c r="K462" s="184"/>
    </row>
    <row r="463" spans="1:11" x14ac:dyDescent="0.2">
      <c r="A463" s="182"/>
      <c r="B463" s="183" t="s">
        <v>622</v>
      </c>
      <c r="C463" s="172"/>
      <c r="D463" s="172"/>
      <c r="E463" s="172"/>
      <c r="F463" s="172"/>
      <c r="G463" s="172"/>
      <c r="H463" s="172"/>
      <c r="K463" s="184"/>
    </row>
    <row r="464" spans="1:11" x14ac:dyDescent="0.2">
      <c r="A464" s="182"/>
      <c r="B464" s="183" t="s">
        <v>623</v>
      </c>
      <c r="C464" s="172"/>
      <c r="D464" s="172"/>
      <c r="E464" s="172"/>
      <c r="F464" s="172"/>
      <c r="G464" s="172"/>
      <c r="H464" s="172"/>
      <c r="K464" s="184"/>
    </row>
    <row r="465" spans="1:11" x14ac:dyDescent="0.2">
      <c r="A465" s="182"/>
      <c r="B465" s="183" t="s">
        <v>624</v>
      </c>
      <c r="C465" s="172"/>
      <c r="D465" s="172"/>
      <c r="E465" s="172"/>
      <c r="F465" s="172"/>
      <c r="G465" s="172"/>
      <c r="H465" s="172"/>
      <c r="K465" s="184"/>
    </row>
    <row r="466" spans="1:11" x14ac:dyDescent="0.2">
      <c r="A466" s="182"/>
      <c r="B466" s="183"/>
      <c r="C466" s="172"/>
      <c r="D466" s="172"/>
      <c r="E466" s="172"/>
      <c r="F466" s="172"/>
      <c r="G466" s="172"/>
      <c r="H466" s="172"/>
      <c r="K466" s="184"/>
    </row>
    <row r="467" spans="1:11" x14ac:dyDescent="0.2">
      <c r="A467" s="182"/>
      <c r="B467" s="183"/>
      <c r="C467" s="172"/>
      <c r="D467" s="172"/>
      <c r="E467" s="172"/>
      <c r="F467" s="172"/>
      <c r="G467" s="172"/>
      <c r="H467" s="172"/>
      <c r="K467" s="184"/>
    </row>
    <row r="468" spans="1:11" x14ac:dyDescent="0.2">
      <c r="A468" s="182"/>
      <c r="B468" s="183"/>
      <c r="C468" s="172"/>
      <c r="D468" s="172"/>
      <c r="E468" s="172"/>
      <c r="F468" s="193" t="s">
        <v>392</v>
      </c>
      <c r="G468" s="172"/>
      <c r="H468" s="193"/>
      <c r="I468" s="193"/>
      <c r="J468" s="194" t="s">
        <v>172</v>
      </c>
      <c r="K468" s="195">
        <f>SUM(K457,K465)</f>
        <v>0</v>
      </c>
    </row>
    <row r="469" spans="1:11" x14ac:dyDescent="0.2">
      <c r="A469" s="182"/>
      <c r="B469" s="183"/>
      <c r="C469" s="172"/>
      <c r="D469" s="172"/>
      <c r="E469" s="172"/>
      <c r="F469" s="172"/>
      <c r="G469" s="172"/>
      <c r="H469" s="172"/>
      <c r="K469" s="184"/>
    </row>
    <row r="470" spans="1:11" x14ac:dyDescent="0.2">
      <c r="A470" s="182"/>
      <c r="B470" s="183"/>
      <c r="C470" s="172"/>
      <c r="D470" s="172"/>
      <c r="E470" s="172"/>
      <c r="F470" s="172"/>
      <c r="G470" s="172"/>
      <c r="H470" s="172"/>
      <c r="K470" s="184"/>
    </row>
    <row r="471" spans="1:11" x14ac:dyDescent="0.2">
      <c r="A471" s="182"/>
      <c r="B471" s="183"/>
      <c r="C471" s="172"/>
      <c r="D471" s="172"/>
      <c r="E471" s="172"/>
      <c r="F471" s="172"/>
      <c r="G471" s="172"/>
      <c r="H471" s="172"/>
      <c r="K471" s="184"/>
    </row>
    <row r="472" spans="1:11" x14ac:dyDescent="0.2">
      <c r="A472" s="182" t="s">
        <v>59</v>
      </c>
      <c r="B472" s="185" t="s">
        <v>625</v>
      </c>
      <c r="C472" s="172"/>
      <c r="D472" s="172"/>
      <c r="E472" s="172"/>
      <c r="F472" s="172"/>
      <c r="G472" s="172"/>
      <c r="H472" s="172"/>
      <c r="K472" s="184"/>
    </row>
    <row r="473" spans="1:11" x14ac:dyDescent="0.2">
      <c r="A473" s="182"/>
      <c r="B473" s="183"/>
      <c r="C473" s="172"/>
      <c r="D473" s="172"/>
      <c r="E473" s="172"/>
      <c r="F473" s="172"/>
      <c r="G473" s="172"/>
      <c r="H473" s="172"/>
      <c r="K473" s="184"/>
    </row>
    <row r="474" spans="1:11" x14ac:dyDescent="0.2">
      <c r="A474" s="182"/>
      <c r="B474" s="183" t="s">
        <v>626</v>
      </c>
      <c r="C474" s="172"/>
      <c r="D474" s="172"/>
      <c r="E474" s="172"/>
      <c r="F474" s="172"/>
      <c r="G474" s="172"/>
      <c r="H474" s="172"/>
      <c r="K474" s="184"/>
    </row>
    <row r="475" spans="1:11" x14ac:dyDescent="0.2">
      <c r="A475" s="182"/>
      <c r="B475" s="183" t="s">
        <v>627</v>
      </c>
      <c r="C475" s="172"/>
      <c r="D475" s="172"/>
      <c r="E475" s="172"/>
      <c r="F475" s="172"/>
      <c r="G475" s="172"/>
      <c r="H475" s="172"/>
      <c r="K475" s="184"/>
    </row>
    <row r="476" spans="1:11" x14ac:dyDescent="0.2">
      <c r="A476" s="182" t="s">
        <v>188</v>
      </c>
      <c r="B476" s="183" t="s">
        <v>628</v>
      </c>
      <c r="C476" s="172"/>
      <c r="D476" s="172"/>
      <c r="E476" s="172"/>
      <c r="F476" s="172"/>
      <c r="G476" s="172"/>
      <c r="H476" s="172"/>
      <c r="K476" s="184"/>
    </row>
    <row r="477" spans="1:11" x14ac:dyDescent="0.2">
      <c r="A477" s="182"/>
      <c r="B477" s="183"/>
      <c r="C477" s="172"/>
      <c r="D477" s="172"/>
      <c r="E477" s="172"/>
      <c r="F477" s="172"/>
      <c r="G477" s="172"/>
      <c r="H477" s="172"/>
      <c r="K477" s="184"/>
    </row>
    <row r="478" spans="1:11" x14ac:dyDescent="0.2">
      <c r="A478" s="182"/>
      <c r="B478" s="183" t="s">
        <v>629</v>
      </c>
      <c r="C478" s="172"/>
      <c r="D478" s="172"/>
      <c r="E478" s="172"/>
      <c r="F478" s="172"/>
      <c r="G478" s="172"/>
      <c r="H478" s="172"/>
      <c r="K478" s="184"/>
    </row>
    <row r="479" spans="1:11" x14ac:dyDescent="0.2">
      <c r="A479" s="182"/>
      <c r="B479" s="183" t="s">
        <v>630</v>
      </c>
      <c r="C479" s="172"/>
      <c r="D479" s="172"/>
      <c r="E479" s="172"/>
      <c r="F479" s="172"/>
      <c r="G479" s="172"/>
      <c r="H479" s="172"/>
      <c r="K479" s="184"/>
    </row>
    <row r="480" spans="1:11" x14ac:dyDescent="0.2">
      <c r="A480" s="182"/>
      <c r="B480" s="183"/>
      <c r="C480" s="172"/>
      <c r="D480" s="172"/>
      <c r="E480" s="172"/>
      <c r="F480" s="172"/>
      <c r="G480" s="172"/>
      <c r="H480" s="172"/>
      <c r="K480" s="184"/>
    </row>
    <row r="481" spans="1:11" x14ac:dyDescent="0.2">
      <c r="A481" s="182" t="s">
        <v>407</v>
      </c>
      <c r="B481" s="202" t="s">
        <v>631</v>
      </c>
      <c r="C481" s="172"/>
      <c r="D481" s="172"/>
      <c r="E481" s="172"/>
      <c r="F481" s="172"/>
      <c r="G481" s="172"/>
      <c r="H481" s="172"/>
      <c r="K481" s="184"/>
    </row>
    <row r="482" spans="1:11" x14ac:dyDescent="0.2">
      <c r="A482" s="182"/>
      <c r="B482" s="183"/>
      <c r="C482" s="172"/>
      <c r="D482" s="172"/>
      <c r="E482" s="172"/>
      <c r="F482" s="172"/>
      <c r="G482" s="172"/>
      <c r="H482" s="172"/>
      <c r="K482" s="184"/>
    </row>
    <row r="483" spans="1:11" x14ac:dyDescent="0.2">
      <c r="A483" s="182" t="s">
        <v>65</v>
      </c>
      <c r="B483" s="185" t="s">
        <v>632</v>
      </c>
      <c r="C483" s="172"/>
      <c r="D483" s="172"/>
      <c r="E483" s="172"/>
      <c r="F483" s="172"/>
      <c r="G483" s="172"/>
      <c r="H483" s="172"/>
      <c r="K483" s="184"/>
    </row>
    <row r="484" spans="1:11" x14ac:dyDescent="0.2">
      <c r="A484" s="182"/>
      <c r="B484" s="183"/>
      <c r="C484" s="172"/>
      <c r="D484" s="172"/>
      <c r="E484" s="172"/>
      <c r="F484" s="172"/>
      <c r="G484" s="172"/>
      <c r="H484" s="172"/>
      <c r="K484" s="184"/>
    </row>
    <row r="485" spans="1:11" x14ac:dyDescent="0.2">
      <c r="A485" s="182" t="s">
        <v>407</v>
      </c>
      <c r="B485" s="183" t="s">
        <v>633</v>
      </c>
      <c r="C485" s="172"/>
      <c r="D485" s="172"/>
      <c r="E485" s="172"/>
      <c r="F485" s="172"/>
      <c r="G485" s="172"/>
      <c r="H485" s="172"/>
      <c r="K485" s="184"/>
    </row>
    <row r="486" spans="1:11" x14ac:dyDescent="0.2">
      <c r="A486" s="182"/>
      <c r="B486" s="183" t="s">
        <v>634</v>
      </c>
      <c r="C486" s="172"/>
      <c r="D486" s="172"/>
      <c r="E486" s="172"/>
      <c r="F486" s="172"/>
      <c r="G486" s="172"/>
      <c r="H486" s="172"/>
      <c r="K486" s="184"/>
    </row>
    <row r="487" spans="1:11" x14ac:dyDescent="0.2">
      <c r="A487" s="182"/>
      <c r="B487" s="183" t="s">
        <v>635</v>
      </c>
      <c r="C487" s="172"/>
      <c r="D487" s="172"/>
      <c r="E487" s="172"/>
      <c r="F487" s="172"/>
      <c r="G487" s="172"/>
      <c r="H487" s="172"/>
      <c r="K487" s="184"/>
    </row>
    <row r="488" spans="1:11" x14ac:dyDescent="0.2">
      <c r="A488" s="182"/>
      <c r="B488" s="183"/>
      <c r="C488" s="172"/>
      <c r="D488" s="172"/>
      <c r="E488" s="172"/>
      <c r="F488" s="172"/>
      <c r="G488" s="172"/>
      <c r="H488" s="172"/>
      <c r="K488" s="184"/>
    </row>
    <row r="489" spans="1:11" x14ac:dyDescent="0.2">
      <c r="A489" s="182" t="s">
        <v>69</v>
      </c>
      <c r="B489" s="185" t="s">
        <v>636</v>
      </c>
      <c r="C489" s="172"/>
      <c r="D489" s="172"/>
      <c r="E489" s="172"/>
      <c r="F489" s="172"/>
      <c r="G489" s="172"/>
      <c r="H489" s="172"/>
      <c r="K489" s="184"/>
    </row>
    <row r="490" spans="1:11" x14ac:dyDescent="0.2">
      <c r="A490" s="182"/>
      <c r="B490" s="183"/>
      <c r="C490" s="172"/>
      <c r="D490" s="172"/>
      <c r="E490" s="172"/>
      <c r="F490" s="172"/>
      <c r="G490" s="172"/>
      <c r="H490" s="172"/>
      <c r="K490" s="184"/>
    </row>
    <row r="491" spans="1:11" x14ac:dyDescent="0.2">
      <c r="A491" s="182"/>
      <c r="B491" s="183" t="s">
        <v>637</v>
      </c>
      <c r="C491" s="172"/>
      <c r="D491" s="172"/>
      <c r="E491" s="172"/>
      <c r="F491" s="172"/>
      <c r="G491" s="172"/>
      <c r="H491" s="172"/>
      <c r="K491" s="184"/>
    </row>
    <row r="492" spans="1:11" x14ac:dyDescent="0.2">
      <c r="A492" s="182"/>
      <c r="B492" s="183" t="s">
        <v>638</v>
      </c>
      <c r="C492" s="172"/>
      <c r="D492" s="172"/>
      <c r="E492" s="172"/>
      <c r="F492" s="172"/>
      <c r="G492" s="172"/>
      <c r="H492" s="172"/>
      <c r="K492" s="184"/>
    </row>
    <row r="493" spans="1:11" x14ac:dyDescent="0.2">
      <c r="A493" s="182"/>
      <c r="B493" s="183" t="s">
        <v>639</v>
      </c>
      <c r="C493" s="172"/>
      <c r="D493" s="172"/>
      <c r="E493" s="172"/>
      <c r="F493" s="172"/>
      <c r="G493" s="172"/>
      <c r="H493" s="172"/>
      <c r="K493" s="184"/>
    </row>
    <row r="494" spans="1:11" x14ac:dyDescent="0.2">
      <c r="A494" s="182"/>
      <c r="B494" s="183" t="s">
        <v>640</v>
      </c>
      <c r="C494" s="172"/>
      <c r="D494" s="172"/>
      <c r="E494" s="172"/>
      <c r="F494" s="172"/>
      <c r="G494" s="172"/>
      <c r="H494" s="172"/>
      <c r="K494" s="184"/>
    </row>
    <row r="495" spans="1:11" x14ac:dyDescent="0.2">
      <c r="A495" s="182"/>
      <c r="B495" s="183" t="s">
        <v>641</v>
      </c>
      <c r="C495" s="172"/>
      <c r="D495" s="172"/>
      <c r="E495" s="172"/>
      <c r="F495" s="172"/>
      <c r="G495" s="172"/>
      <c r="H495" s="172"/>
      <c r="K495" s="184"/>
    </row>
    <row r="496" spans="1:11" x14ac:dyDescent="0.2">
      <c r="A496" s="182" t="s">
        <v>642</v>
      </c>
      <c r="B496" s="183" t="s">
        <v>643</v>
      </c>
      <c r="C496" s="172"/>
      <c r="D496" s="172"/>
      <c r="E496" s="172"/>
      <c r="F496" s="172"/>
      <c r="G496" s="172"/>
      <c r="H496" s="172"/>
      <c r="K496" s="184"/>
    </row>
    <row r="497" spans="1:11" x14ac:dyDescent="0.2">
      <c r="A497" s="182"/>
      <c r="B497" s="183" t="s">
        <v>644</v>
      </c>
      <c r="C497" s="172"/>
      <c r="D497" s="172"/>
      <c r="E497" s="172"/>
      <c r="F497" s="172"/>
      <c r="G497" s="172"/>
      <c r="H497" s="172"/>
      <c r="K497" s="184"/>
    </row>
    <row r="498" spans="1:11" x14ac:dyDescent="0.2">
      <c r="A498" s="182"/>
      <c r="B498" s="183" t="s">
        <v>645</v>
      </c>
      <c r="C498" s="172"/>
      <c r="D498" s="172"/>
      <c r="E498" s="172"/>
      <c r="F498" s="172"/>
      <c r="G498" s="172"/>
      <c r="H498" s="172"/>
      <c r="K498" s="184"/>
    </row>
    <row r="499" spans="1:11" x14ac:dyDescent="0.2">
      <c r="A499" s="182"/>
      <c r="B499" s="183"/>
      <c r="C499" s="172"/>
      <c r="D499" s="172"/>
      <c r="E499" s="172"/>
      <c r="F499" s="172"/>
      <c r="G499" s="172"/>
      <c r="H499" s="172"/>
      <c r="K499" s="184"/>
    </row>
    <row r="500" spans="1:11" x14ac:dyDescent="0.2">
      <c r="A500" s="182"/>
      <c r="B500" s="183"/>
      <c r="C500" s="172"/>
      <c r="D500" s="172"/>
      <c r="E500" s="172"/>
      <c r="F500" s="172"/>
      <c r="G500" s="172"/>
      <c r="H500" s="172"/>
      <c r="K500" s="184"/>
    </row>
    <row r="501" spans="1:11" x14ac:dyDescent="0.2">
      <c r="A501" s="182"/>
      <c r="B501" s="183"/>
      <c r="C501" s="172"/>
      <c r="D501" s="172"/>
      <c r="E501" s="172"/>
      <c r="F501" s="193" t="s">
        <v>392</v>
      </c>
      <c r="G501" s="172"/>
      <c r="H501" s="193"/>
      <c r="I501" s="193"/>
      <c r="J501" s="194" t="s">
        <v>172</v>
      </c>
      <c r="K501" s="195">
        <f>SUM(K498)</f>
        <v>0</v>
      </c>
    </row>
    <row r="502" spans="1:11" x14ac:dyDescent="0.2">
      <c r="A502" s="182"/>
      <c r="B502" s="183"/>
      <c r="C502" s="172"/>
      <c r="D502" s="172"/>
      <c r="E502" s="172"/>
      <c r="F502" s="193"/>
      <c r="G502" s="172"/>
      <c r="H502" s="193"/>
      <c r="I502" s="193"/>
      <c r="J502" s="205"/>
      <c r="K502" s="195"/>
    </row>
    <row r="503" spans="1:11" x14ac:dyDescent="0.2">
      <c r="A503" s="182"/>
      <c r="B503" s="183"/>
      <c r="C503" s="172"/>
      <c r="D503" s="172"/>
      <c r="E503" s="172"/>
      <c r="F503" s="193"/>
      <c r="G503" s="172"/>
      <c r="H503" s="193"/>
      <c r="I503" s="193"/>
      <c r="J503" s="205"/>
      <c r="K503" s="195"/>
    </row>
    <row r="504" spans="1:11" x14ac:dyDescent="0.2">
      <c r="A504" s="182"/>
      <c r="B504" s="183"/>
      <c r="C504" s="172"/>
      <c r="D504" s="172"/>
      <c r="E504" s="172"/>
      <c r="F504" s="193"/>
      <c r="G504" s="172"/>
      <c r="H504" s="193"/>
      <c r="I504" s="193"/>
      <c r="J504" s="205"/>
      <c r="K504" s="195"/>
    </row>
    <row r="505" spans="1:11" x14ac:dyDescent="0.2">
      <c r="A505" s="182"/>
      <c r="B505" s="183"/>
      <c r="C505" s="172"/>
      <c r="D505" s="172"/>
      <c r="E505" s="172"/>
      <c r="F505" s="193"/>
      <c r="G505" s="172"/>
      <c r="H505" s="193"/>
      <c r="I505" s="193"/>
      <c r="J505" s="205"/>
      <c r="K505" s="195"/>
    </row>
    <row r="506" spans="1:11" x14ac:dyDescent="0.2">
      <c r="A506" s="182"/>
      <c r="B506" s="183"/>
      <c r="C506" s="172"/>
      <c r="D506" s="172"/>
      <c r="E506" s="172"/>
      <c r="F506" s="172"/>
      <c r="G506" s="172"/>
      <c r="H506" s="172"/>
      <c r="K506" s="192"/>
    </row>
    <row r="507" spans="1:11" x14ac:dyDescent="0.2">
      <c r="A507" s="182"/>
      <c r="B507" s="183"/>
      <c r="C507" s="172"/>
      <c r="D507" s="172"/>
      <c r="E507" s="172"/>
      <c r="F507" s="172"/>
      <c r="G507" s="172"/>
      <c r="H507" s="172"/>
      <c r="K507" s="184"/>
    </row>
    <row r="508" spans="1:11" x14ac:dyDescent="0.2">
      <c r="A508" s="182"/>
      <c r="B508" s="183"/>
      <c r="C508" s="172"/>
      <c r="D508" s="172"/>
      <c r="E508" s="172"/>
      <c r="F508" s="172"/>
      <c r="G508" s="172"/>
      <c r="H508" s="172"/>
      <c r="J508" s="206"/>
      <c r="K508" s="173"/>
    </row>
    <row r="509" spans="1:11" x14ac:dyDescent="0.2">
      <c r="A509" s="182"/>
      <c r="B509" s="183"/>
      <c r="C509" s="172"/>
      <c r="D509" s="172"/>
      <c r="E509" s="172"/>
      <c r="F509" s="172"/>
      <c r="G509" s="172"/>
      <c r="H509" s="172"/>
      <c r="J509" s="206"/>
      <c r="K509" s="173"/>
    </row>
    <row r="510" spans="1:11" x14ac:dyDescent="0.2">
      <c r="A510" s="182"/>
      <c r="B510" s="183"/>
      <c r="C510" s="207" t="s">
        <v>646</v>
      </c>
      <c r="D510" s="172"/>
      <c r="F510" s="172"/>
      <c r="G510" s="172"/>
      <c r="H510" s="172"/>
      <c r="J510" s="206"/>
      <c r="K510" s="208"/>
    </row>
    <row r="511" spans="1:11" x14ac:dyDescent="0.2">
      <c r="A511" s="182"/>
      <c r="B511" s="183"/>
      <c r="C511" s="207"/>
      <c r="D511" s="172"/>
      <c r="F511" s="172"/>
      <c r="G511" s="172"/>
      <c r="H511" s="172"/>
      <c r="J511" s="206"/>
      <c r="K511" s="208"/>
    </row>
    <row r="512" spans="1:11" x14ac:dyDescent="0.2">
      <c r="A512" s="182"/>
      <c r="B512" s="183"/>
      <c r="C512" s="172"/>
      <c r="D512" s="172"/>
      <c r="E512" s="178"/>
      <c r="F512" s="172"/>
      <c r="G512" s="172"/>
      <c r="H512" s="172"/>
      <c r="J512" s="206"/>
      <c r="K512" s="208"/>
    </row>
    <row r="513" spans="1:11" x14ac:dyDescent="0.2">
      <c r="A513" s="182"/>
      <c r="B513" s="183"/>
      <c r="C513" s="172" t="s">
        <v>647</v>
      </c>
      <c r="D513" s="172"/>
      <c r="E513" s="172"/>
      <c r="F513" s="172"/>
      <c r="G513" s="209" t="s">
        <v>648</v>
      </c>
      <c r="H513" s="172"/>
      <c r="J513" s="206"/>
      <c r="K513" s="210"/>
    </row>
    <row r="514" spans="1:11" x14ac:dyDescent="0.2">
      <c r="A514" s="182"/>
      <c r="B514" s="183"/>
      <c r="C514" s="172"/>
      <c r="D514" s="172"/>
      <c r="E514" s="178"/>
      <c r="F514" s="172"/>
      <c r="G514" s="211"/>
      <c r="H514" s="172"/>
      <c r="J514" s="206"/>
      <c r="K514" s="212"/>
    </row>
    <row r="515" spans="1:11" x14ac:dyDescent="0.2">
      <c r="A515" s="182"/>
      <c r="B515" s="183"/>
      <c r="C515" s="172" t="s">
        <v>647</v>
      </c>
      <c r="D515" s="172"/>
      <c r="E515" s="178"/>
      <c r="F515" s="172"/>
      <c r="G515" s="209" t="s">
        <v>649</v>
      </c>
      <c r="H515" s="172"/>
      <c r="J515" s="206"/>
      <c r="K515" s="210"/>
    </row>
    <row r="516" spans="1:11" x14ac:dyDescent="0.2">
      <c r="A516" s="182"/>
      <c r="B516" s="183"/>
      <c r="C516" s="172"/>
      <c r="D516" s="172"/>
      <c r="E516" s="178"/>
      <c r="F516" s="172"/>
      <c r="G516" s="211"/>
      <c r="H516" s="172"/>
      <c r="J516" s="206"/>
      <c r="K516" s="212"/>
    </row>
    <row r="517" spans="1:11" x14ac:dyDescent="0.2">
      <c r="A517" s="182"/>
      <c r="B517" s="183"/>
      <c r="C517" s="172" t="s">
        <v>647</v>
      </c>
      <c r="D517" s="172"/>
      <c r="E517" s="178"/>
      <c r="F517" s="172"/>
      <c r="G517" s="209" t="s">
        <v>650</v>
      </c>
      <c r="H517" s="172"/>
      <c r="J517" s="206"/>
      <c r="K517" s="210"/>
    </row>
    <row r="518" spans="1:11" x14ac:dyDescent="0.2">
      <c r="A518" s="182"/>
      <c r="B518" s="183"/>
      <c r="C518" s="172"/>
      <c r="D518" s="172"/>
      <c r="E518" s="178"/>
      <c r="F518" s="172"/>
      <c r="G518" s="211"/>
      <c r="H518" s="172"/>
      <c r="J518" s="206"/>
      <c r="K518" s="212"/>
    </row>
    <row r="519" spans="1:11" x14ac:dyDescent="0.2">
      <c r="A519" s="182"/>
      <c r="B519" s="183"/>
      <c r="C519" s="172" t="s">
        <v>647</v>
      </c>
      <c r="D519" s="172"/>
      <c r="E519" s="178"/>
      <c r="F519" s="172"/>
      <c r="G519" s="209" t="s">
        <v>651</v>
      </c>
      <c r="H519" s="172"/>
      <c r="J519" s="206"/>
      <c r="K519" s="210"/>
    </row>
    <row r="520" spans="1:11" x14ac:dyDescent="0.2">
      <c r="A520" s="182"/>
      <c r="B520" s="183"/>
      <c r="C520" s="172"/>
      <c r="D520" s="172"/>
      <c r="E520" s="178"/>
      <c r="F520" s="172"/>
      <c r="G520" s="211"/>
      <c r="H520" s="172"/>
      <c r="J520" s="206"/>
      <c r="K520" s="212"/>
    </row>
    <row r="521" spans="1:11" x14ac:dyDescent="0.2">
      <c r="A521" s="182"/>
      <c r="B521" s="183"/>
      <c r="C521" s="172" t="s">
        <v>647</v>
      </c>
      <c r="D521" s="172"/>
      <c r="E521" s="178"/>
      <c r="F521" s="172"/>
      <c r="G521" s="209" t="s">
        <v>652</v>
      </c>
      <c r="H521" s="172"/>
      <c r="J521" s="206"/>
      <c r="K521" s="210"/>
    </row>
    <row r="522" spans="1:11" x14ac:dyDescent="0.2">
      <c r="A522" s="182"/>
      <c r="B522" s="183"/>
      <c r="C522" s="172"/>
      <c r="D522" s="172"/>
      <c r="E522" s="178"/>
      <c r="F522" s="172"/>
      <c r="G522" s="211"/>
      <c r="H522" s="172"/>
      <c r="J522" s="206"/>
      <c r="K522" s="212"/>
    </row>
    <row r="523" spans="1:11" x14ac:dyDescent="0.2">
      <c r="A523" s="182"/>
      <c r="B523" s="183"/>
      <c r="C523" s="172" t="s">
        <v>647</v>
      </c>
      <c r="D523" s="172"/>
      <c r="E523" s="178"/>
      <c r="F523" s="172"/>
      <c r="G523" s="209" t="s">
        <v>653</v>
      </c>
      <c r="H523" s="172"/>
      <c r="J523" s="206"/>
      <c r="K523" s="210"/>
    </row>
    <row r="524" spans="1:11" x14ac:dyDescent="0.2">
      <c r="A524" s="182"/>
      <c r="B524" s="183"/>
      <c r="C524" s="172"/>
      <c r="D524" s="172"/>
      <c r="E524" s="178"/>
      <c r="F524" s="172"/>
      <c r="G524" s="211"/>
      <c r="H524" s="172"/>
      <c r="J524" s="206"/>
      <c r="K524" s="212"/>
    </row>
    <row r="525" spans="1:11" x14ac:dyDescent="0.2">
      <c r="A525" s="182"/>
      <c r="B525" s="183"/>
      <c r="C525" s="172" t="s">
        <v>647</v>
      </c>
      <c r="D525" s="172"/>
      <c r="E525" s="178"/>
      <c r="F525" s="172"/>
      <c r="G525" s="209" t="s">
        <v>654</v>
      </c>
      <c r="H525" s="172"/>
      <c r="J525" s="206"/>
      <c r="K525" s="210"/>
    </row>
    <row r="526" spans="1:11" x14ac:dyDescent="0.2">
      <c r="A526" s="182"/>
      <c r="B526" s="183"/>
      <c r="C526" s="172"/>
      <c r="D526" s="172"/>
      <c r="E526" s="178"/>
      <c r="F526" s="172"/>
      <c r="G526" s="211"/>
      <c r="H526" s="172"/>
      <c r="J526" s="206"/>
      <c r="K526" s="212"/>
    </row>
    <row r="527" spans="1:11" x14ac:dyDescent="0.2">
      <c r="A527" s="182"/>
      <c r="B527" s="183"/>
      <c r="C527" s="172" t="s">
        <v>647</v>
      </c>
      <c r="D527" s="172"/>
      <c r="E527" s="178"/>
      <c r="F527" s="172"/>
      <c r="G527" s="209" t="s">
        <v>655</v>
      </c>
      <c r="H527" s="172"/>
      <c r="J527" s="206"/>
      <c r="K527" s="210"/>
    </row>
    <row r="528" spans="1:11" x14ac:dyDescent="0.2">
      <c r="A528" s="182"/>
      <c r="B528" s="183"/>
      <c r="C528" s="172"/>
      <c r="D528" s="172"/>
      <c r="E528" s="178"/>
      <c r="F528" s="172"/>
      <c r="G528" s="211"/>
      <c r="H528" s="172"/>
      <c r="J528" s="206"/>
      <c r="K528" s="208"/>
    </row>
    <row r="529" spans="1:13" x14ac:dyDescent="0.2">
      <c r="A529" s="182"/>
      <c r="B529" s="183"/>
      <c r="C529" s="172"/>
      <c r="D529" s="172"/>
      <c r="E529" s="178"/>
      <c r="F529" s="172"/>
      <c r="G529" s="213"/>
      <c r="H529" s="172"/>
      <c r="J529" s="206"/>
      <c r="K529" s="214"/>
    </row>
    <row r="530" spans="1:13" x14ac:dyDescent="0.2">
      <c r="A530" s="182"/>
      <c r="B530" s="183"/>
      <c r="C530" s="172"/>
      <c r="D530" s="172"/>
      <c r="E530" s="178"/>
      <c r="F530" s="172"/>
      <c r="G530" s="172"/>
      <c r="H530" s="172"/>
      <c r="J530" s="206"/>
      <c r="K530" s="208"/>
    </row>
    <row r="531" spans="1:13" x14ac:dyDescent="0.2">
      <c r="A531" s="182"/>
      <c r="B531" s="435" t="s">
        <v>656</v>
      </c>
      <c r="C531" s="436"/>
      <c r="D531" s="436"/>
      <c r="E531" s="436"/>
      <c r="F531" s="436"/>
      <c r="G531" s="436"/>
      <c r="H531" s="436"/>
      <c r="I531" s="181" t="s">
        <v>172</v>
      </c>
      <c r="K531" s="215">
        <f>SUM(K501,K468,K422,K356,K294,K240,K180,K113)</f>
        <v>0</v>
      </c>
    </row>
    <row r="532" spans="1:13" x14ac:dyDescent="0.2">
      <c r="A532" s="182"/>
      <c r="B532" s="183"/>
      <c r="C532" s="172"/>
      <c r="D532" s="172"/>
      <c r="E532" s="178"/>
      <c r="F532" s="172"/>
      <c r="G532" s="172"/>
      <c r="H532" s="172"/>
      <c r="K532" s="216"/>
    </row>
    <row r="533" spans="1:13" ht="15" thickBot="1" x14ac:dyDescent="0.25">
      <c r="A533" s="182"/>
      <c r="B533" s="183"/>
      <c r="C533" s="172"/>
      <c r="D533" s="172"/>
      <c r="E533" s="178"/>
      <c r="F533" s="172"/>
      <c r="G533" s="213"/>
      <c r="H533" s="172"/>
      <c r="K533" s="217"/>
    </row>
    <row r="534" spans="1:13" ht="15" thickTop="1" x14ac:dyDescent="0.2">
      <c r="A534" s="182"/>
      <c r="B534" s="183"/>
      <c r="C534" s="172"/>
      <c r="D534" s="172"/>
      <c r="E534" s="178"/>
      <c r="F534" s="172"/>
      <c r="G534" s="172"/>
      <c r="H534" s="172"/>
      <c r="K534" s="208"/>
    </row>
    <row r="535" spans="1:13" x14ac:dyDescent="0.2">
      <c r="A535" s="205"/>
      <c r="B535" s="183"/>
      <c r="C535" s="172"/>
      <c r="D535" s="172"/>
      <c r="E535" s="178"/>
      <c r="F535" s="172"/>
      <c r="G535" s="213"/>
      <c r="H535" s="172"/>
      <c r="K535" s="172"/>
      <c r="L535" s="172"/>
      <c r="M535" s="172"/>
    </row>
    <row r="536" spans="1:13" x14ac:dyDescent="0.2">
      <c r="A536" s="205"/>
      <c r="B536" s="183"/>
      <c r="C536" s="172"/>
      <c r="D536" s="172"/>
      <c r="E536" s="178"/>
      <c r="F536" s="172"/>
      <c r="G536" s="172"/>
      <c r="H536" s="172"/>
      <c r="K536" s="172"/>
      <c r="L536" s="172"/>
      <c r="M536" s="172"/>
    </row>
    <row r="537" spans="1:13" x14ac:dyDescent="0.2">
      <c r="A537" s="205"/>
      <c r="B537" s="183"/>
      <c r="C537" s="172"/>
      <c r="D537" s="172"/>
      <c r="E537" s="178"/>
      <c r="F537" s="172"/>
      <c r="G537" s="213"/>
      <c r="H537" s="172"/>
      <c r="K537" s="218"/>
      <c r="L537" s="172"/>
      <c r="M537" s="172"/>
    </row>
    <row r="538" spans="1:13" x14ac:dyDescent="0.2">
      <c r="A538" s="205"/>
      <c r="B538" s="183"/>
      <c r="C538" s="172"/>
      <c r="D538" s="172"/>
      <c r="E538" s="178"/>
      <c r="F538" s="172"/>
      <c r="G538" s="213"/>
      <c r="H538" s="172"/>
      <c r="K538" s="218"/>
      <c r="L538" s="172"/>
      <c r="M538" s="172"/>
    </row>
    <row r="539" spans="1:13" x14ac:dyDescent="0.2">
      <c r="A539" s="205"/>
      <c r="B539" s="183"/>
      <c r="C539" s="172"/>
      <c r="D539" s="172"/>
      <c r="E539" s="178"/>
      <c r="F539" s="172"/>
      <c r="G539" s="172"/>
      <c r="H539" s="172"/>
      <c r="K539" s="218"/>
      <c r="L539" s="172"/>
      <c r="M539" s="172"/>
    </row>
    <row r="540" spans="1:13" x14ac:dyDescent="0.2">
      <c r="A540" s="205"/>
      <c r="B540" s="183"/>
      <c r="C540" s="172"/>
      <c r="D540" s="172"/>
      <c r="E540" s="178"/>
      <c r="F540" s="172"/>
      <c r="G540" s="213"/>
      <c r="H540" s="172"/>
      <c r="K540" s="218"/>
      <c r="L540" s="172"/>
      <c r="M540" s="172"/>
    </row>
    <row r="541" spans="1:13" x14ac:dyDescent="0.2">
      <c r="A541" s="205"/>
      <c r="B541" s="183"/>
      <c r="C541" s="172"/>
      <c r="D541" s="172"/>
      <c r="E541" s="178"/>
      <c r="F541" s="172"/>
      <c r="G541" s="172"/>
      <c r="H541" s="172"/>
      <c r="K541" s="218"/>
      <c r="L541" s="172"/>
      <c r="M541" s="172"/>
    </row>
    <row r="542" spans="1:13" x14ac:dyDescent="0.2">
      <c r="A542" s="205"/>
      <c r="B542" s="183"/>
      <c r="C542" s="172"/>
      <c r="D542" s="172"/>
      <c r="E542" s="178"/>
      <c r="F542" s="172"/>
      <c r="G542" s="213"/>
      <c r="H542" s="172"/>
      <c r="K542" s="218"/>
      <c r="L542" s="172"/>
      <c r="M542" s="172"/>
    </row>
    <row r="543" spans="1:13" x14ac:dyDescent="0.2">
      <c r="A543" s="205"/>
      <c r="B543" s="183"/>
      <c r="C543" s="172"/>
      <c r="D543" s="172"/>
      <c r="E543" s="178"/>
      <c r="F543" s="172"/>
      <c r="G543" s="213"/>
      <c r="H543" s="172"/>
      <c r="K543" s="218"/>
      <c r="L543" s="172"/>
      <c r="M543" s="172"/>
    </row>
    <row r="544" spans="1:13" x14ac:dyDescent="0.2">
      <c r="A544" s="205"/>
      <c r="B544" s="183"/>
      <c r="C544" s="172"/>
      <c r="D544" s="172"/>
      <c r="E544" s="178"/>
      <c r="F544" s="172"/>
      <c r="G544" s="213"/>
      <c r="H544" s="172"/>
      <c r="K544" s="172"/>
      <c r="L544" s="172"/>
      <c r="M544" s="172"/>
    </row>
    <row r="545" spans="1:14" x14ac:dyDescent="0.2">
      <c r="A545" s="205"/>
      <c r="B545" s="183"/>
      <c r="C545" s="172"/>
      <c r="D545" s="172"/>
      <c r="E545" s="178"/>
      <c r="F545" s="172"/>
      <c r="G545" s="213"/>
      <c r="H545" s="172"/>
      <c r="K545" s="172"/>
      <c r="L545" s="172"/>
      <c r="M545" s="172"/>
    </row>
    <row r="546" spans="1:14" x14ac:dyDescent="0.2">
      <c r="A546" s="205"/>
      <c r="B546" s="183"/>
      <c r="C546" s="172"/>
      <c r="D546" s="172"/>
      <c r="E546" s="178"/>
      <c r="F546" s="172"/>
      <c r="G546" s="213"/>
      <c r="H546" s="172"/>
      <c r="K546" s="172"/>
      <c r="L546" s="172"/>
      <c r="M546" s="172"/>
    </row>
    <row r="547" spans="1:14" x14ac:dyDescent="0.2">
      <c r="A547" s="205"/>
      <c r="B547" s="219"/>
      <c r="C547" s="220"/>
      <c r="D547" s="220"/>
      <c r="E547" s="220"/>
      <c r="F547" s="193"/>
      <c r="G547" s="193"/>
      <c r="H547" s="193"/>
      <c r="I547" s="193"/>
      <c r="K547" s="172"/>
      <c r="L547" s="172"/>
      <c r="M547" s="172"/>
    </row>
    <row r="548" spans="1:14" x14ac:dyDescent="0.2">
      <c r="A548" s="205"/>
      <c r="B548" s="172"/>
      <c r="C548" s="172"/>
      <c r="D548" s="172"/>
      <c r="E548" s="172"/>
      <c r="F548" s="172"/>
      <c r="G548" s="172"/>
      <c r="H548" s="172"/>
      <c r="J548" s="221"/>
      <c r="K548" s="172"/>
      <c r="L548" s="172"/>
      <c r="M548" s="172"/>
    </row>
    <row r="549" spans="1:14" x14ac:dyDescent="0.2">
      <c r="A549" s="205"/>
      <c r="B549" s="183"/>
      <c r="C549" s="172"/>
      <c r="D549" s="172"/>
      <c r="E549" s="172"/>
      <c r="F549" s="172"/>
      <c r="G549" s="172"/>
      <c r="H549" s="172"/>
      <c r="I549" s="221"/>
      <c r="J549" s="221"/>
      <c r="K549" s="172"/>
      <c r="L549" s="172"/>
      <c r="M549" s="172"/>
    </row>
    <row r="550" spans="1:14" x14ac:dyDescent="0.2">
      <c r="A550" s="205"/>
      <c r="B550" s="183"/>
      <c r="C550" s="172"/>
      <c r="D550" s="172"/>
      <c r="E550" s="172"/>
      <c r="F550" s="172"/>
      <c r="G550" s="172"/>
      <c r="H550" s="172"/>
      <c r="K550" s="172"/>
      <c r="L550" s="172"/>
      <c r="M550" s="172"/>
    </row>
    <row r="551" spans="1:14" x14ac:dyDescent="0.2">
      <c r="A551" s="205"/>
      <c r="B551" s="183"/>
      <c r="C551" s="172"/>
      <c r="D551" s="172"/>
      <c r="E551" s="172"/>
      <c r="F551" s="172"/>
      <c r="G551" s="172"/>
      <c r="H551" s="172"/>
      <c r="K551" s="172"/>
      <c r="L551" s="172"/>
      <c r="M551" s="172"/>
    </row>
    <row r="552" spans="1:14" x14ac:dyDescent="0.2">
      <c r="A552" s="205"/>
      <c r="B552" s="183"/>
      <c r="C552" s="172"/>
      <c r="D552" s="172"/>
      <c r="E552" s="172"/>
      <c r="F552" s="172"/>
      <c r="G552" s="172"/>
      <c r="H552" s="172"/>
      <c r="K552" s="218"/>
      <c r="L552" s="172"/>
      <c r="M552" s="172"/>
    </row>
    <row r="553" spans="1:14" x14ac:dyDescent="0.2">
      <c r="A553" s="205"/>
      <c r="B553" s="183"/>
      <c r="C553" s="172"/>
      <c r="D553" s="172"/>
      <c r="E553" s="172"/>
      <c r="F553" s="172"/>
      <c r="G553" s="172"/>
      <c r="H553" s="172"/>
      <c r="K553" s="218"/>
      <c r="L553" s="172"/>
      <c r="M553" s="172"/>
    </row>
    <row r="554" spans="1:14" x14ac:dyDescent="0.2">
      <c r="A554" s="205"/>
      <c r="B554" s="183"/>
      <c r="C554" s="172"/>
      <c r="D554" s="172"/>
      <c r="E554" s="172"/>
      <c r="F554" s="172"/>
      <c r="G554" s="172"/>
      <c r="H554" s="172"/>
      <c r="K554" s="218"/>
      <c r="L554" s="172"/>
      <c r="M554" s="172"/>
      <c r="N554" s="172"/>
    </row>
    <row r="555" spans="1:14" x14ac:dyDescent="0.2">
      <c r="A555" s="205"/>
      <c r="B555" s="183"/>
      <c r="C555" s="172"/>
      <c r="D555" s="172"/>
      <c r="E555" s="172"/>
      <c r="F555" s="172"/>
      <c r="G555" s="172"/>
      <c r="H555" s="172"/>
      <c r="K555" s="218"/>
      <c r="L555" s="172"/>
      <c r="M555" s="172"/>
      <c r="N555" s="172"/>
    </row>
    <row r="556" spans="1:14" x14ac:dyDescent="0.2">
      <c r="A556" s="205"/>
      <c r="B556" s="197"/>
      <c r="C556" s="172"/>
      <c r="D556" s="172"/>
      <c r="E556" s="172"/>
      <c r="F556" s="172"/>
      <c r="G556" s="172"/>
      <c r="H556" s="172"/>
      <c r="K556" s="218"/>
      <c r="L556" s="172"/>
      <c r="M556" s="172"/>
      <c r="N556" s="172"/>
    </row>
    <row r="557" spans="1:14" x14ac:dyDescent="0.2">
      <c r="A557" s="205"/>
      <c r="B557" s="183"/>
      <c r="C557" s="172"/>
      <c r="D557" s="172"/>
      <c r="E557" s="172"/>
      <c r="F557" s="172"/>
      <c r="G557" s="172"/>
      <c r="H557" s="172"/>
      <c r="K557" s="218"/>
      <c r="L557" s="172"/>
      <c r="M557" s="172"/>
      <c r="N557" s="172"/>
    </row>
    <row r="558" spans="1:14" x14ac:dyDescent="0.2">
      <c r="A558" s="205"/>
      <c r="B558" s="183"/>
      <c r="C558" s="172"/>
      <c r="D558" s="172"/>
      <c r="E558" s="172"/>
      <c r="F558" s="172"/>
      <c r="G558" s="172"/>
      <c r="H558" s="172"/>
      <c r="K558" s="218"/>
      <c r="L558" s="172"/>
      <c r="M558" s="172"/>
      <c r="N558" s="172"/>
    </row>
    <row r="559" spans="1:14" x14ac:dyDescent="0.2">
      <c r="A559" s="205"/>
      <c r="B559" s="183"/>
      <c r="C559" s="172"/>
      <c r="D559" s="172"/>
      <c r="E559" s="172"/>
      <c r="F559" s="172"/>
      <c r="G559" s="172"/>
      <c r="H559" s="172"/>
      <c r="K559" s="218"/>
      <c r="L559" s="172"/>
      <c r="M559" s="172"/>
      <c r="N559" s="172"/>
    </row>
    <row r="560" spans="1:14" x14ac:dyDescent="0.2">
      <c r="A560" s="205"/>
      <c r="B560" s="183"/>
      <c r="C560" s="172"/>
      <c r="D560" s="172"/>
      <c r="E560" s="172"/>
      <c r="F560" s="172"/>
      <c r="G560" s="172"/>
      <c r="H560" s="172"/>
      <c r="K560" s="218"/>
      <c r="L560" s="172"/>
      <c r="M560" s="172"/>
      <c r="N560" s="172"/>
    </row>
    <row r="561" spans="1:256" x14ac:dyDescent="0.2">
      <c r="A561" s="205"/>
      <c r="B561" s="183"/>
      <c r="C561" s="172"/>
      <c r="D561" s="172"/>
      <c r="E561" s="172"/>
      <c r="F561" s="172"/>
      <c r="G561" s="172"/>
      <c r="H561" s="172"/>
      <c r="K561" s="218"/>
      <c r="L561" s="172"/>
      <c r="M561" s="172"/>
      <c r="N561" s="172"/>
    </row>
    <row r="562" spans="1:256" x14ac:dyDescent="0.2">
      <c r="A562" s="205"/>
      <c r="B562" s="183"/>
      <c r="C562" s="172"/>
      <c r="D562" s="172"/>
      <c r="E562" s="172"/>
      <c r="F562" s="172"/>
      <c r="G562" s="172"/>
      <c r="H562" s="172"/>
      <c r="K562" s="218"/>
      <c r="L562" s="172"/>
      <c r="M562" s="172"/>
      <c r="N562" s="172"/>
    </row>
    <row r="563" spans="1:256" x14ac:dyDescent="0.2">
      <c r="A563" s="205"/>
      <c r="B563" s="183"/>
      <c r="C563" s="172"/>
      <c r="D563" s="172"/>
      <c r="E563" s="172"/>
      <c r="F563" s="172"/>
      <c r="G563" s="172"/>
      <c r="H563" s="172"/>
      <c r="K563" s="218"/>
      <c r="L563" s="172"/>
      <c r="M563" s="172"/>
      <c r="N563" s="172"/>
    </row>
    <row r="564" spans="1:256" x14ac:dyDescent="0.2">
      <c r="A564" s="205"/>
      <c r="B564" s="183"/>
      <c r="C564" s="172"/>
      <c r="D564" s="172"/>
      <c r="E564" s="172"/>
      <c r="F564" s="172"/>
      <c r="G564" s="172"/>
      <c r="H564" s="172"/>
      <c r="K564" s="218"/>
      <c r="L564" s="172"/>
      <c r="M564" s="172"/>
      <c r="N564" s="172"/>
    </row>
    <row r="565" spans="1:256" x14ac:dyDescent="0.2">
      <c r="A565" s="205"/>
      <c r="B565" s="183"/>
      <c r="C565" s="172"/>
      <c r="D565" s="172"/>
      <c r="E565" s="172"/>
      <c r="F565" s="172"/>
      <c r="G565" s="172"/>
      <c r="H565" s="172"/>
      <c r="K565" s="218"/>
      <c r="L565" s="172"/>
      <c r="M565" s="172"/>
      <c r="N565" s="172"/>
    </row>
    <row r="566" spans="1:256" x14ac:dyDescent="0.2">
      <c r="A566" s="205"/>
      <c r="B566" s="183"/>
      <c r="C566" s="172"/>
      <c r="D566" s="172"/>
      <c r="E566" s="172"/>
      <c r="F566" s="172"/>
      <c r="G566" s="172"/>
      <c r="H566" s="172"/>
      <c r="K566" s="218"/>
      <c r="L566" s="172"/>
      <c r="M566" s="172"/>
      <c r="N566" s="172"/>
    </row>
    <row r="567" spans="1:256" x14ac:dyDescent="0.2">
      <c r="A567" s="205"/>
      <c r="B567" s="183"/>
      <c r="C567" s="172"/>
      <c r="D567" s="172"/>
      <c r="E567" s="172"/>
      <c r="F567" s="172"/>
      <c r="G567" s="172"/>
      <c r="H567" s="172"/>
      <c r="K567" s="218"/>
      <c r="L567" s="172"/>
      <c r="M567" s="172"/>
      <c r="N567" s="172"/>
    </row>
    <row r="568" spans="1:256" x14ac:dyDescent="0.2">
      <c r="A568" s="205"/>
      <c r="B568" s="183"/>
      <c r="C568" s="172"/>
      <c r="D568" s="172"/>
      <c r="E568" s="172"/>
      <c r="F568" s="172"/>
      <c r="G568" s="172"/>
      <c r="H568" s="172"/>
      <c r="K568" s="218"/>
      <c r="L568" s="172"/>
      <c r="M568" s="172"/>
      <c r="N568" s="172"/>
    </row>
    <row r="569" spans="1:256" x14ac:dyDescent="0.2">
      <c r="A569" s="205"/>
      <c r="B569" s="183"/>
      <c r="C569" s="172"/>
      <c r="D569" s="172"/>
      <c r="E569" s="172"/>
      <c r="F569" s="172"/>
      <c r="G569" s="172"/>
      <c r="H569" s="172"/>
      <c r="K569" s="218"/>
      <c r="L569" s="172"/>
      <c r="M569" s="172"/>
      <c r="N569" s="172"/>
    </row>
    <row r="570" spans="1:256" x14ac:dyDescent="0.2">
      <c r="A570" s="205"/>
      <c r="B570" s="183"/>
      <c r="C570" s="178"/>
      <c r="D570" s="178"/>
      <c r="E570" s="178"/>
      <c r="F570" s="178"/>
      <c r="G570" s="178"/>
      <c r="H570" s="178"/>
      <c r="I570" s="178"/>
      <c r="J570" s="178"/>
      <c r="K570" s="218"/>
      <c r="L570" s="178"/>
      <c r="M570" s="178"/>
      <c r="N570" s="178"/>
      <c r="O570" s="222"/>
      <c r="P570" s="222"/>
      <c r="Q570" s="222"/>
      <c r="R570" s="222"/>
      <c r="S570" s="222"/>
      <c r="T570" s="222"/>
      <c r="U570" s="222"/>
      <c r="V570" s="222"/>
      <c r="W570" s="222"/>
      <c r="X570" s="222"/>
      <c r="Y570" s="222"/>
      <c r="Z570" s="222"/>
      <c r="AA570" s="222"/>
      <c r="AB570" s="222"/>
      <c r="AC570" s="222"/>
      <c r="AD570" s="222"/>
      <c r="AE570" s="222"/>
      <c r="AF570" s="222"/>
      <c r="AG570" s="222"/>
      <c r="AH570" s="222"/>
      <c r="AI570" s="222"/>
      <c r="AJ570" s="222"/>
      <c r="AK570" s="222"/>
      <c r="AL570" s="222"/>
      <c r="AM570" s="222"/>
      <c r="AN570" s="222"/>
      <c r="AO570" s="222"/>
      <c r="AP570" s="222"/>
      <c r="AQ570" s="222"/>
      <c r="AR570" s="222"/>
      <c r="AS570" s="222"/>
      <c r="AT570" s="222"/>
      <c r="AU570" s="222"/>
      <c r="AV570" s="222"/>
      <c r="AW570" s="222"/>
      <c r="AX570" s="222"/>
      <c r="AY570" s="222"/>
      <c r="AZ570" s="222"/>
      <c r="BA570" s="222"/>
      <c r="BB570" s="222"/>
      <c r="BC570" s="222"/>
      <c r="BD570" s="222"/>
      <c r="BE570" s="222"/>
      <c r="BF570" s="222"/>
      <c r="BG570" s="222"/>
      <c r="BH570" s="222"/>
      <c r="BI570" s="222"/>
      <c r="BJ570" s="222"/>
      <c r="BK570" s="222"/>
      <c r="BL570" s="222"/>
      <c r="BM570" s="222"/>
      <c r="BN570" s="222"/>
      <c r="BO570" s="222"/>
      <c r="BP570" s="222"/>
      <c r="BQ570" s="222"/>
      <c r="BR570" s="222"/>
      <c r="BS570" s="222"/>
      <c r="BT570" s="222"/>
      <c r="BU570" s="222"/>
      <c r="BV570" s="222"/>
      <c r="BW570" s="222"/>
      <c r="BX570" s="222"/>
      <c r="BY570" s="222"/>
      <c r="BZ570" s="222"/>
      <c r="CA570" s="222"/>
      <c r="CB570" s="222"/>
      <c r="CC570" s="222"/>
      <c r="CD570" s="222"/>
      <c r="CE570" s="222"/>
      <c r="CF570" s="222"/>
      <c r="CG570" s="222"/>
      <c r="CH570" s="222"/>
      <c r="CI570" s="222"/>
      <c r="CJ570" s="222"/>
      <c r="CK570" s="222"/>
      <c r="CL570" s="222"/>
      <c r="CM570" s="222"/>
      <c r="CN570" s="222"/>
      <c r="CO570" s="222"/>
      <c r="CP570" s="222"/>
      <c r="CQ570" s="222"/>
      <c r="CR570" s="222"/>
      <c r="CS570" s="222"/>
      <c r="CT570" s="222"/>
      <c r="CU570" s="222"/>
      <c r="CV570" s="222"/>
      <c r="CW570" s="222"/>
      <c r="CX570" s="222"/>
      <c r="CY570" s="222"/>
      <c r="CZ570" s="222"/>
      <c r="DA570" s="222"/>
      <c r="DB570" s="222"/>
      <c r="DC570" s="222"/>
      <c r="DD570" s="222"/>
      <c r="DE570" s="222"/>
      <c r="DF570" s="222"/>
      <c r="DG570" s="222"/>
      <c r="DH570" s="222"/>
      <c r="DI570" s="222"/>
      <c r="DJ570" s="222"/>
      <c r="DK570" s="222"/>
      <c r="DL570" s="222"/>
      <c r="DM570" s="222"/>
      <c r="DN570" s="222"/>
      <c r="DO570" s="222"/>
      <c r="DP570" s="222"/>
      <c r="DQ570" s="222"/>
      <c r="DR570" s="222"/>
      <c r="DS570" s="222"/>
      <c r="DT570" s="222"/>
      <c r="DU570" s="222"/>
      <c r="DV570" s="222"/>
      <c r="DW570" s="222"/>
      <c r="DX570" s="222"/>
      <c r="DY570" s="222"/>
      <c r="DZ570" s="222"/>
      <c r="EA570" s="222"/>
      <c r="EB570" s="222"/>
      <c r="EC570" s="222"/>
      <c r="ED570" s="222"/>
      <c r="EE570" s="222"/>
      <c r="EF570" s="222"/>
      <c r="EG570" s="222"/>
      <c r="EH570" s="222"/>
      <c r="EI570" s="222"/>
      <c r="EJ570" s="222"/>
      <c r="EK570" s="222"/>
      <c r="EL570" s="222"/>
      <c r="EM570" s="222"/>
      <c r="EN570" s="222"/>
      <c r="EO570" s="222"/>
      <c r="EP570" s="222"/>
      <c r="EQ570" s="222"/>
      <c r="ER570" s="222"/>
      <c r="ES570" s="222"/>
      <c r="ET570" s="222"/>
      <c r="EU570" s="222"/>
      <c r="EV570" s="222"/>
      <c r="EW570" s="222"/>
      <c r="EX570" s="222"/>
      <c r="EY570" s="222"/>
      <c r="EZ570" s="222"/>
      <c r="FA570" s="222"/>
      <c r="FB570" s="222"/>
      <c r="FC570" s="222"/>
      <c r="FD570" s="222"/>
      <c r="FE570" s="222"/>
      <c r="FF570" s="222"/>
      <c r="FG570" s="222"/>
      <c r="FH570" s="222"/>
      <c r="FI570" s="222"/>
      <c r="FJ570" s="222"/>
      <c r="FK570" s="222"/>
      <c r="FL570" s="222"/>
      <c r="FM570" s="222"/>
      <c r="FN570" s="222"/>
      <c r="FO570" s="222"/>
      <c r="FP570" s="222"/>
      <c r="FQ570" s="222"/>
      <c r="FR570" s="222"/>
      <c r="FS570" s="222"/>
      <c r="FT570" s="222"/>
      <c r="FU570" s="222"/>
      <c r="FV570" s="222"/>
      <c r="FW570" s="222"/>
      <c r="FX570" s="222"/>
      <c r="FY570" s="222"/>
      <c r="FZ570" s="222"/>
      <c r="GA570" s="222"/>
      <c r="GB570" s="222"/>
      <c r="GC570" s="222"/>
      <c r="GD570" s="222"/>
      <c r="GE570" s="222"/>
      <c r="GF570" s="222"/>
      <c r="GG570" s="222"/>
      <c r="GH570" s="222"/>
      <c r="GI570" s="222"/>
      <c r="GJ570" s="222"/>
      <c r="GK570" s="222"/>
      <c r="GL570" s="222"/>
      <c r="GM570" s="222"/>
      <c r="GN570" s="222"/>
      <c r="GO570" s="222"/>
      <c r="GP570" s="222"/>
      <c r="GQ570" s="222"/>
      <c r="GR570" s="222"/>
      <c r="GS570" s="222"/>
      <c r="GT570" s="222"/>
      <c r="GU570" s="222"/>
      <c r="GV570" s="222"/>
      <c r="GW570" s="222"/>
      <c r="GX570" s="222"/>
      <c r="GY570" s="222"/>
      <c r="GZ570" s="222"/>
      <c r="HA570" s="222"/>
      <c r="HB570" s="222"/>
      <c r="HC570" s="222"/>
      <c r="HD570" s="222"/>
      <c r="HE570" s="222"/>
      <c r="HF570" s="222"/>
      <c r="HG570" s="222"/>
      <c r="HH570" s="222"/>
      <c r="HI570" s="222"/>
      <c r="HJ570" s="222"/>
      <c r="HK570" s="222"/>
      <c r="HL570" s="222"/>
      <c r="HM570" s="222"/>
      <c r="HN570" s="222"/>
      <c r="HO570" s="222"/>
      <c r="HP570" s="222"/>
      <c r="HQ570" s="222"/>
      <c r="HR570" s="222"/>
      <c r="HS570" s="222"/>
      <c r="HT570" s="222"/>
      <c r="HU570" s="222"/>
      <c r="HV570" s="222"/>
      <c r="HW570" s="222"/>
      <c r="HX570" s="222"/>
      <c r="HY570" s="222"/>
      <c r="HZ570" s="222"/>
      <c r="IA570" s="222"/>
      <c r="IB570" s="222"/>
      <c r="IC570" s="222"/>
      <c r="ID570" s="222"/>
      <c r="IE570" s="222"/>
      <c r="IF570" s="222"/>
      <c r="IG570" s="222"/>
      <c r="IH570" s="222"/>
      <c r="II570" s="222"/>
      <c r="IJ570" s="222"/>
      <c r="IK570" s="222"/>
      <c r="IL570" s="222"/>
      <c r="IM570" s="222"/>
      <c r="IN570" s="222"/>
      <c r="IO570" s="222"/>
      <c r="IP570" s="222"/>
      <c r="IQ570" s="222"/>
      <c r="IR570" s="222"/>
      <c r="IS570" s="222"/>
      <c r="IT570" s="222"/>
      <c r="IU570" s="222"/>
      <c r="IV570" s="222"/>
    </row>
    <row r="571" spans="1:256" x14ac:dyDescent="0.2">
      <c r="A571" s="205"/>
      <c r="B571" s="183"/>
      <c r="C571" s="178"/>
      <c r="D571" s="178"/>
      <c r="E571" s="178"/>
      <c r="F571" s="178"/>
      <c r="G571" s="178"/>
      <c r="H571" s="178"/>
      <c r="I571" s="178"/>
      <c r="J571" s="178"/>
      <c r="K571" s="218"/>
      <c r="L571" s="178"/>
      <c r="M571" s="178"/>
      <c r="N571" s="178"/>
      <c r="O571" s="222"/>
      <c r="P571" s="222"/>
      <c r="Q571" s="222"/>
      <c r="R571" s="222"/>
      <c r="S571" s="222"/>
      <c r="T571" s="222"/>
      <c r="U571" s="222"/>
      <c r="V571" s="222"/>
      <c r="W571" s="222"/>
      <c r="X571" s="222"/>
      <c r="Y571" s="222"/>
      <c r="Z571" s="222"/>
      <c r="AA571" s="222"/>
      <c r="AB571" s="222"/>
      <c r="AC571" s="222"/>
      <c r="AD571" s="222"/>
      <c r="AE571" s="222"/>
      <c r="AF571" s="222"/>
      <c r="AG571" s="222"/>
      <c r="AH571" s="222"/>
      <c r="AI571" s="222"/>
      <c r="AJ571" s="222"/>
      <c r="AK571" s="222"/>
      <c r="AL571" s="222"/>
      <c r="AM571" s="222"/>
      <c r="AN571" s="222"/>
      <c r="AO571" s="222"/>
      <c r="AP571" s="222"/>
      <c r="AQ571" s="222"/>
      <c r="AR571" s="222"/>
      <c r="AS571" s="222"/>
      <c r="AT571" s="222"/>
      <c r="AU571" s="222"/>
      <c r="AV571" s="222"/>
      <c r="AW571" s="222"/>
      <c r="AX571" s="222"/>
      <c r="AY571" s="222"/>
      <c r="AZ571" s="222"/>
      <c r="BA571" s="222"/>
      <c r="BB571" s="222"/>
      <c r="BC571" s="222"/>
      <c r="BD571" s="222"/>
      <c r="BE571" s="222"/>
      <c r="BF571" s="222"/>
      <c r="BG571" s="222"/>
      <c r="BH571" s="222"/>
      <c r="BI571" s="222"/>
      <c r="BJ571" s="222"/>
      <c r="BK571" s="222"/>
      <c r="BL571" s="222"/>
      <c r="BM571" s="222"/>
      <c r="BN571" s="222"/>
      <c r="BO571" s="222"/>
      <c r="BP571" s="222"/>
      <c r="BQ571" s="222"/>
      <c r="BR571" s="222"/>
      <c r="BS571" s="222"/>
      <c r="BT571" s="222"/>
      <c r="BU571" s="222"/>
      <c r="BV571" s="222"/>
      <c r="BW571" s="222"/>
      <c r="BX571" s="222"/>
      <c r="BY571" s="222"/>
      <c r="BZ571" s="222"/>
      <c r="CA571" s="222"/>
      <c r="CB571" s="222"/>
      <c r="CC571" s="222"/>
      <c r="CD571" s="222"/>
      <c r="CE571" s="222"/>
      <c r="CF571" s="222"/>
      <c r="CG571" s="222"/>
      <c r="CH571" s="222"/>
      <c r="CI571" s="222"/>
      <c r="CJ571" s="222"/>
      <c r="CK571" s="222"/>
      <c r="CL571" s="222"/>
      <c r="CM571" s="222"/>
      <c r="CN571" s="222"/>
      <c r="CO571" s="222"/>
      <c r="CP571" s="222"/>
      <c r="CQ571" s="222"/>
      <c r="CR571" s="222"/>
      <c r="CS571" s="222"/>
      <c r="CT571" s="222"/>
      <c r="CU571" s="222"/>
      <c r="CV571" s="222"/>
      <c r="CW571" s="222"/>
      <c r="CX571" s="222"/>
      <c r="CY571" s="222"/>
      <c r="CZ571" s="222"/>
      <c r="DA571" s="222"/>
      <c r="DB571" s="222"/>
      <c r="DC571" s="222"/>
      <c r="DD571" s="222"/>
      <c r="DE571" s="222"/>
      <c r="DF571" s="222"/>
      <c r="DG571" s="222"/>
      <c r="DH571" s="222"/>
      <c r="DI571" s="222"/>
      <c r="DJ571" s="222"/>
      <c r="DK571" s="222"/>
      <c r="DL571" s="222"/>
      <c r="DM571" s="222"/>
      <c r="DN571" s="222"/>
      <c r="DO571" s="222"/>
      <c r="DP571" s="222"/>
      <c r="DQ571" s="222"/>
      <c r="DR571" s="222"/>
      <c r="DS571" s="222"/>
      <c r="DT571" s="222"/>
      <c r="DU571" s="222"/>
      <c r="DV571" s="222"/>
      <c r="DW571" s="222"/>
      <c r="DX571" s="222"/>
      <c r="DY571" s="222"/>
      <c r="DZ571" s="222"/>
      <c r="EA571" s="222"/>
      <c r="EB571" s="222"/>
      <c r="EC571" s="222"/>
      <c r="ED571" s="222"/>
      <c r="EE571" s="222"/>
      <c r="EF571" s="222"/>
      <c r="EG571" s="222"/>
      <c r="EH571" s="222"/>
      <c r="EI571" s="222"/>
      <c r="EJ571" s="222"/>
      <c r="EK571" s="222"/>
      <c r="EL571" s="222"/>
      <c r="EM571" s="222"/>
      <c r="EN571" s="222"/>
      <c r="EO571" s="222"/>
      <c r="EP571" s="222"/>
      <c r="EQ571" s="222"/>
      <c r="ER571" s="222"/>
      <c r="ES571" s="222"/>
      <c r="ET571" s="222"/>
      <c r="EU571" s="222"/>
      <c r="EV571" s="222"/>
      <c r="EW571" s="222"/>
      <c r="EX571" s="222"/>
      <c r="EY571" s="222"/>
      <c r="EZ571" s="222"/>
      <c r="FA571" s="222"/>
      <c r="FB571" s="222"/>
      <c r="FC571" s="222"/>
      <c r="FD571" s="222"/>
      <c r="FE571" s="222"/>
      <c r="FF571" s="222"/>
      <c r="FG571" s="222"/>
      <c r="FH571" s="222"/>
      <c r="FI571" s="222"/>
      <c r="FJ571" s="222"/>
      <c r="FK571" s="222"/>
      <c r="FL571" s="222"/>
      <c r="FM571" s="222"/>
      <c r="FN571" s="222"/>
      <c r="FO571" s="222"/>
      <c r="FP571" s="222"/>
      <c r="FQ571" s="222"/>
      <c r="FR571" s="222"/>
      <c r="FS571" s="222"/>
      <c r="FT571" s="222"/>
      <c r="FU571" s="222"/>
      <c r="FV571" s="222"/>
      <c r="FW571" s="222"/>
      <c r="FX571" s="222"/>
      <c r="FY571" s="222"/>
      <c r="FZ571" s="222"/>
      <c r="GA571" s="222"/>
      <c r="GB571" s="222"/>
      <c r="GC571" s="222"/>
      <c r="GD571" s="222"/>
      <c r="GE571" s="222"/>
      <c r="GF571" s="222"/>
      <c r="GG571" s="222"/>
      <c r="GH571" s="222"/>
      <c r="GI571" s="222"/>
      <c r="GJ571" s="222"/>
      <c r="GK571" s="222"/>
      <c r="GL571" s="222"/>
      <c r="GM571" s="222"/>
      <c r="GN571" s="222"/>
      <c r="GO571" s="222"/>
      <c r="GP571" s="222"/>
      <c r="GQ571" s="222"/>
      <c r="GR571" s="222"/>
      <c r="GS571" s="222"/>
      <c r="GT571" s="222"/>
      <c r="GU571" s="222"/>
      <c r="GV571" s="222"/>
      <c r="GW571" s="222"/>
      <c r="GX571" s="222"/>
      <c r="GY571" s="222"/>
      <c r="GZ571" s="222"/>
      <c r="HA571" s="222"/>
      <c r="HB571" s="222"/>
      <c r="HC571" s="222"/>
      <c r="HD571" s="222"/>
      <c r="HE571" s="222"/>
      <c r="HF571" s="222"/>
      <c r="HG571" s="222"/>
      <c r="HH571" s="222"/>
      <c r="HI571" s="222"/>
      <c r="HJ571" s="222"/>
      <c r="HK571" s="222"/>
      <c r="HL571" s="222"/>
      <c r="HM571" s="222"/>
      <c r="HN571" s="222"/>
      <c r="HO571" s="222"/>
      <c r="HP571" s="222"/>
      <c r="HQ571" s="222"/>
      <c r="HR571" s="222"/>
      <c r="HS571" s="222"/>
      <c r="HT571" s="222"/>
      <c r="HU571" s="222"/>
      <c r="HV571" s="222"/>
      <c r="HW571" s="222"/>
      <c r="HX571" s="222"/>
      <c r="HY571" s="222"/>
      <c r="HZ571" s="222"/>
      <c r="IA571" s="222"/>
      <c r="IB571" s="222"/>
      <c r="IC571" s="222"/>
      <c r="ID571" s="222"/>
      <c r="IE571" s="222"/>
      <c r="IF571" s="222"/>
      <c r="IG571" s="222"/>
      <c r="IH571" s="222"/>
      <c r="II571" s="222"/>
      <c r="IJ571" s="222"/>
      <c r="IK571" s="222"/>
      <c r="IL571" s="222"/>
      <c r="IM571" s="222"/>
      <c r="IN571" s="222"/>
      <c r="IO571" s="222"/>
      <c r="IP571" s="222"/>
      <c r="IQ571" s="222"/>
      <c r="IR571" s="222"/>
      <c r="IS571" s="222"/>
      <c r="IT571" s="222"/>
      <c r="IU571" s="222"/>
      <c r="IV571" s="222"/>
    </row>
    <row r="572" spans="1:256" x14ac:dyDescent="0.2">
      <c r="A572" s="205"/>
      <c r="B572" s="183"/>
      <c r="C572" s="172"/>
      <c r="D572" s="172"/>
      <c r="E572" s="172"/>
      <c r="F572" s="172"/>
      <c r="G572" s="172"/>
      <c r="H572" s="172"/>
      <c r="K572" s="218"/>
      <c r="L572" s="172"/>
      <c r="M572" s="172"/>
      <c r="N572" s="172"/>
    </row>
    <row r="573" spans="1:256" x14ac:dyDescent="0.2">
      <c r="A573" s="205"/>
      <c r="B573" s="183"/>
      <c r="C573" s="172"/>
      <c r="D573" s="172"/>
      <c r="E573" s="172"/>
      <c r="F573" s="172"/>
      <c r="G573" s="172"/>
      <c r="H573" s="172"/>
      <c r="K573" s="223"/>
      <c r="L573" s="172"/>
      <c r="M573" s="172"/>
      <c r="N573" s="172"/>
    </row>
    <row r="574" spans="1:256" x14ac:dyDescent="0.2">
      <c r="A574" s="205"/>
      <c r="B574" s="174"/>
      <c r="C574" s="172"/>
      <c r="D574" s="172"/>
      <c r="E574" s="172"/>
      <c r="F574" s="172"/>
      <c r="G574" s="172"/>
      <c r="H574" s="172"/>
      <c r="K574" s="223"/>
      <c r="L574" s="172"/>
      <c r="M574" s="172"/>
      <c r="N574" s="172"/>
    </row>
    <row r="575" spans="1:256" x14ac:dyDescent="0.2">
      <c r="A575" s="205"/>
      <c r="B575" s="174"/>
      <c r="C575" s="172"/>
      <c r="D575" s="172"/>
      <c r="E575" s="172"/>
      <c r="F575" s="172"/>
      <c r="G575" s="172"/>
      <c r="H575" s="172"/>
      <c r="K575" s="223"/>
      <c r="L575" s="172"/>
      <c r="M575" s="172"/>
      <c r="N575" s="172"/>
    </row>
    <row r="576" spans="1:256" x14ac:dyDescent="0.2">
      <c r="A576" s="205"/>
      <c r="B576" s="174"/>
      <c r="C576" s="172"/>
      <c r="D576" s="172"/>
      <c r="E576" s="172"/>
      <c r="F576" s="172"/>
      <c r="G576" s="172"/>
      <c r="H576" s="172"/>
      <c r="K576" s="223"/>
      <c r="L576" s="172"/>
      <c r="M576" s="172"/>
      <c r="N576" s="172"/>
    </row>
    <row r="577" spans="1:14" x14ac:dyDescent="0.2">
      <c r="A577" s="205"/>
      <c r="B577" s="174"/>
      <c r="C577" s="172"/>
      <c r="D577" s="172"/>
      <c r="E577" s="172"/>
      <c r="F577" s="172"/>
      <c r="G577" s="172"/>
      <c r="H577" s="172"/>
      <c r="K577" s="223"/>
      <c r="L577" s="172"/>
      <c r="M577" s="172"/>
      <c r="N577" s="172"/>
    </row>
    <row r="578" spans="1:14" x14ac:dyDescent="0.2">
      <c r="A578" s="205"/>
      <c r="B578" s="174"/>
      <c r="C578" s="172"/>
      <c r="D578" s="172"/>
      <c r="E578" s="172"/>
      <c r="F578" s="172"/>
      <c r="G578" s="172"/>
      <c r="H578" s="172"/>
      <c r="K578" s="223"/>
      <c r="L578" s="172"/>
      <c r="M578" s="172"/>
      <c r="N578" s="172"/>
    </row>
    <row r="579" spans="1:14" x14ac:dyDescent="0.2">
      <c r="A579" s="205"/>
      <c r="B579" s="174"/>
      <c r="C579" s="172"/>
      <c r="D579" s="172"/>
      <c r="E579" s="172"/>
      <c r="F579" s="172"/>
      <c r="G579" s="172"/>
      <c r="H579" s="172"/>
      <c r="K579" s="223"/>
      <c r="L579" s="172"/>
      <c r="M579" s="172"/>
      <c r="N579" s="172"/>
    </row>
    <row r="580" spans="1:14" x14ac:dyDescent="0.2">
      <c r="A580" s="205"/>
      <c r="B580" s="174"/>
      <c r="C580" s="172"/>
      <c r="D580" s="172"/>
      <c r="E580" s="172"/>
      <c r="F580" s="172"/>
      <c r="G580" s="172"/>
      <c r="H580" s="172"/>
      <c r="K580" s="223"/>
      <c r="L580" s="172"/>
      <c r="M580" s="172"/>
      <c r="N580" s="172"/>
    </row>
  </sheetData>
  <mergeCells count="2">
    <mergeCell ref="B69:J69"/>
    <mergeCell ref="B531:H531"/>
  </mergeCells>
  <pageMargins left="0.7" right="0.7" top="0.75" bottom="0.75" header="0.3" footer="0.3"/>
  <pageSetup paperSize="0" scale="50" orientation="portrait" r:id="rId1"/>
  <rowBreaks count="3" manualBreakCount="3">
    <brk id="68" max="16383" man="1"/>
    <brk id="411" max="10" man="1"/>
    <brk id="50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election activeCell="F4" sqref="F4"/>
    </sheetView>
  </sheetViews>
  <sheetFormatPr defaultRowHeight="15" x14ac:dyDescent="0.25"/>
  <cols>
    <col min="1" max="1" width="9.140625" style="226"/>
    <col min="2" max="2" width="58.140625" style="226" customWidth="1"/>
    <col min="3" max="3" width="9.140625" style="226"/>
    <col min="4" max="4" width="15.28515625" style="226" customWidth="1"/>
    <col min="5" max="16384" width="9.140625" style="226"/>
  </cols>
  <sheetData>
    <row r="1" spans="1:4" ht="15" customHeight="1" x14ac:dyDescent="0.25">
      <c r="A1" s="519"/>
      <c r="B1" s="523" t="s">
        <v>661</v>
      </c>
      <c r="C1" s="514"/>
      <c r="D1" s="515"/>
    </row>
    <row r="2" spans="1:4" ht="9.75" customHeight="1" thickBot="1" x14ac:dyDescent="0.3">
      <c r="A2" s="520"/>
      <c r="B2" s="516"/>
      <c r="C2" s="517"/>
      <c r="D2" s="518"/>
    </row>
    <row r="3" spans="1:4" ht="21" customHeight="1" x14ac:dyDescent="0.25">
      <c r="A3" s="227"/>
      <c r="B3" s="228" t="s">
        <v>31</v>
      </c>
      <c r="C3" s="229"/>
      <c r="D3" s="227"/>
    </row>
    <row r="4" spans="1:4" ht="21" customHeight="1" x14ac:dyDescent="0.25">
      <c r="A4" s="230">
        <v>1</v>
      </c>
      <c r="B4" s="231" t="s">
        <v>324</v>
      </c>
      <c r="C4" s="232">
        <v>1</v>
      </c>
      <c r="D4" s="233">
        <f>SUM(Preliminaries!K531)</f>
        <v>0</v>
      </c>
    </row>
    <row r="5" spans="1:4" ht="21" customHeight="1" x14ac:dyDescent="0.25">
      <c r="A5" s="230">
        <v>2</v>
      </c>
      <c r="B5" s="403" t="s">
        <v>731</v>
      </c>
      <c r="C5" s="232">
        <v>1</v>
      </c>
      <c r="D5" s="233">
        <f>SUM('Borehole drilling'!F38)</f>
        <v>0</v>
      </c>
    </row>
    <row r="6" spans="1:4" ht="21" customHeight="1" x14ac:dyDescent="0.25">
      <c r="A6" s="230">
        <v>3</v>
      </c>
      <c r="B6" s="8" t="s">
        <v>729</v>
      </c>
      <c r="C6" s="234">
        <v>1</v>
      </c>
      <c r="D6" s="235">
        <f>SUM('Water Kiosk'!F30)</f>
        <v>0</v>
      </c>
    </row>
    <row r="7" spans="1:4" ht="20.25" customHeight="1" x14ac:dyDescent="0.25">
      <c r="A7" s="230">
        <v>4</v>
      </c>
      <c r="B7" s="6" t="s">
        <v>730</v>
      </c>
      <c r="C7" s="234">
        <v>1</v>
      </c>
      <c r="D7" s="235">
        <f>SUM('Pump &amp; piping systems'!F9)</f>
        <v>0</v>
      </c>
    </row>
    <row r="8" spans="1:4" ht="20.25" customHeight="1" x14ac:dyDescent="0.25">
      <c r="A8" s="236">
        <v>5</v>
      </c>
      <c r="B8" s="230" t="s">
        <v>155</v>
      </c>
      <c r="C8" s="234">
        <v>1</v>
      </c>
      <c r="D8" s="235">
        <f>SUM('Toilet &amp; Septic tank'!F36)</f>
        <v>0</v>
      </c>
    </row>
    <row r="9" spans="1:4" ht="20.25" customHeight="1" x14ac:dyDescent="0.25">
      <c r="A9" s="236">
        <v>6</v>
      </c>
      <c r="B9" s="230" t="s">
        <v>156</v>
      </c>
      <c r="C9" s="234">
        <v>1</v>
      </c>
      <c r="D9" s="235">
        <f>SUM('New elevated water tank'!G23)</f>
        <v>0</v>
      </c>
    </row>
    <row r="10" spans="1:4" ht="21.75" customHeight="1" x14ac:dyDescent="0.25">
      <c r="A10" s="522">
        <v>7</v>
      </c>
      <c r="B10" s="230" t="s">
        <v>80</v>
      </c>
      <c r="C10" s="234">
        <v>1</v>
      </c>
      <c r="D10" s="237">
        <f>SUM('Fencing &amp; guard house'!F27)</f>
        <v>0</v>
      </c>
    </row>
    <row r="11" spans="1:4" ht="21.75" customHeight="1" x14ac:dyDescent="0.25">
      <c r="A11" s="521">
        <v>8</v>
      </c>
      <c r="B11" s="6" t="s">
        <v>737</v>
      </c>
      <c r="C11" s="238">
        <v>1</v>
      </c>
      <c r="D11" s="237">
        <f>SUM('Generator room'!F6)</f>
        <v>0</v>
      </c>
    </row>
    <row r="12" spans="1:4" ht="21.75" customHeight="1" x14ac:dyDescent="0.25">
      <c r="A12" s="521">
        <v>9</v>
      </c>
      <c r="B12" s="230" t="s">
        <v>323</v>
      </c>
      <c r="C12" s="238">
        <v>1</v>
      </c>
      <c r="D12" s="237">
        <f>SUM('Caretakers room'!I294)</f>
        <v>0</v>
      </c>
    </row>
    <row r="13" spans="1:4" ht="18" customHeight="1" x14ac:dyDescent="0.25">
      <c r="A13" s="239"/>
      <c r="B13" s="404" t="s">
        <v>735</v>
      </c>
      <c r="C13" s="240"/>
      <c r="D13" s="241">
        <f>SUM(D4:D12)</f>
        <v>0</v>
      </c>
    </row>
    <row r="14" spans="1:4" ht="18" customHeight="1" thickBot="1" x14ac:dyDescent="0.3">
      <c r="A14" s="405"/>
      <c r="B14" s="406"/>
      <c r="C14" s="407"/>
      <c r="D14" s="408"/>
    </row>
    <row r="15" spans="1:4" ht="16.5" thickBot="1" x14ac:dyDescent="0.3">
      <c r="A15" s="409"/>
      <c r="B15" s="410" t="s">
        <v>736</v>
      </c>
      <c r="C15" s="411"/>
      <c r="D15" s="412">
        <f>SUM(D13)</f>
        <v>0</v>
      </c>
    </row>
  </sheetData>
  <mergeCells count="2">
    <mergeCell ref="B1:D2"/>
    <mergeCell ref="A1:A2"/>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106" zoomScaleNormal="100" zoomScaleSheetLayoutView="106" workbookViewId="0">
      <selection activeCell="H8" sqref="H8"/>
    </sheetView>
  </sheetViews>
  <sheetFormatPr defaultRowHeight="15.75" x14ac:dyDescent="0.25"/>
  <cols>
    <col min="2" max="2" width="57.5703125" customWidth="1"/>
    <col min="3" max="4" width="9.140625" style="244"/>
    <col min="5" max="5" width="10.140625" style="381" bestFit="1" customWidth="1"/>
    <col min="6" max="6" width="12.7109375" style="355" customWidth="1"/>
  </cols>
  <sheetData>
    <row r="1" spans="1:6" ht="16.5" thickBot="1" x14ac:dyDescent="0.3">
      <c r="A1" s="437" t="s">
        <v>661</v>
      </c>
      <c r="B1" s="438"/>
      <c r="C1" s="438"/>
      <c r="D1" s="438"/>
      <c r="E1" s="438"/>
      <c r="F1" s="439"/>
    </row>
    <row r="2" spans="1:6" x14ac:dyDescent="0.25">
      <c r="A2" s="347"/>
      <c r="B2" s="347"/>
      <c r="C2" s="348"/>
      <c r="D2" s="348"/>
      <c r="E2" s="378"/>
      <c r="F2" s="382"/>
    </row>
    <row r="3" spans="1:6" s="418" customFormat="1" x14ac:dyDescent="0.25">
      <c r="A3" s="413" t="s">
        <v>78</v>
      </c>
      <c r="B3" s="413" t="s">
        <v>158</v>
      </c>
      <c r="C3" s="414" t="s">
        <v>55</v>
      </c>
      <c r="D3" s="415" t="s">
        <v>54</v>
      </c>
      <c r="E3" s="416" t="s">
        <v>666</v>
      </c>
      <c r="F3" s="417" t="s">
        <v>368</v>
      </c>
    </row>
    <row r="4" spans="1:6" ht="18" customHeight="1" x14ac:dyDescent="0.25">
      <c r="A4" s="341" t="s">
        <v>668</v>
      </c>
      <c r="B4" s="341" t="s">
        <v>669</v>
      </c>
      <c r="C4" s="342"/>
      <c r="D4" s="343"/>
      <c r="E4" s="379"/>
      <c r="F4" s="383"/>
    </row>
    <row r="5" spans="1:6" ht="30.75" customHeight="1" x14ac:dyDescent="0.25">
      <c r="A5" s="344" t="s">
        <v>670</v>
      </c>
      <c r="B5" s="344" t="s">
        <v>671</v>
      </c>
      <c r="C5" s="345" t="s">
        <v>667</v>
      </c>
      <c r="D5" s="346">
        <v>1</v>
      </c>
      <c r="E5" s="379"/>
      <c r="F5" s="384">
        <f>E5*D5</f>
        <v>0</v>
      </c>
    </row>
    <row r="6" spans="1:6" ht="18.75" customHeight="1" x14ac:dyDescent="0.25">
      <c r="A6" s="341" t="s">
        <v>65</v>
      </c>
      <c r="B6" s="341" t="s">
        <v>672</v>
      </c>
      <c r="C6" s="342"/>
      <c r="D6" s="343"/>
      <c r="E6" s="379"/>
      <c r="F6" s="383"/>
    </row>
    <row r="7" spans="1:6" ht="21" customHeight="1" x14ac:dyDescent="0.25">
      <c r="A7" s="344" t="s">
        <v>673</v>
      </c>
      <c r="B7" s="344" t="s">
        <v>674</v>
      </c>
      <c r="C7" s="345" t="s">
        <v>73</v>
      </c>
      <c r="D7" s="346">
        <v>2</v>
      </c>
      <c r="E7" s="379"/>
      <c r="F7" s="384">
        <f>E7*D7</f>
        <v>0</v>
      </c>
    </row>
    <row r="8" spans="1:6" ht="24.75" customHeight="1" x14ac:dyDescent="0.25">
      <c r="A8" s="344" t="s">
        <v>675</v>
      </c>
      <c r="B8" s="344" t="s">
        <v>676</v>
      </c>
      <c r="C8" s="345" t="s">
        <v>73</v>
      </c>
      <c r="D8" s="346">
        <v>198</v>
      </c>
      <c r="E8" s="380"/>
      <c r="F8" s="384">
        <f>E8*D8</f>
        <v>0</v>
      </c>
    </row>
    <row r="9" spans="1:6" ht="19.5" customHeight="1" x14ac:dyDescent="0.25">
      <c r="A9" s="344" t="s">
        <v>677</v>
      </c>
      <c r="B9" s="344" t="s">
        <v>678</v>
      </c>
      <c r="C9" s="345" t="s">
        <v>32</v>
      </c>
      <c r="D9" s="346">
        <v>1</v>
      </c>
      <c r="E9" s="379"/>
      <c r="F9" s="384">
        <f>E9*D9</f>
        <v>0</v>
      </c>
    </row>
    <row r="10" spans="1:6" ht="20.25" customHeight="1" x14ac:dyDescent="0.25">
      <c r="A10" s="344" t="s">
        <v>679</v>
      </c>
      <c r="B10" s="344" t="s">
        <v>680</v>
      </c>
      <c r="C10" s="345" t="s">
        <v>32</v>
      </c>
      <c r="D10" s="346">
        <v>100</v>
      </c>
      <c r="E10" s="379"/>
      <c r="F10" s="384">
        <f>E10*D10</f>
        <v>0</v>
      </c>
    </row>
    <row r="11" spans="1:6" ht="21.75" customHeight="1" x14ac:dyDescent="0.25">
      <c r="A11" s="341" t="s">
        <v>69</v>
      </c>
      <c r="B11" s="341" t="s">
        <v>681</v>
      </c>
      <c r="C11" s="342"/>
      <c r="D11" s="343"/>
      <c r="E11" s="379"/>
      <c r="F11" s="383"/>
    </row>
    <row r="12" spans="1:6" ht="35.25" customHeight="1" x14ac:dyDescent="0.25">
      <c r="A12" s="344" t="s">
        <v>682</v>
      </c>
      <c r="B12" s="344" t="s">
        <v>683</v>
      </c>
      <c r="C12" s="345" t="s">
        <v>32</v>
      </c>
      <c r="D12" s="346">
        <v>1</v>
      </c>
      <c r="E12" s="379"/>
      <c r="F12" s="384">
        <f t="shared" ref="F12:F19" si="0">E12*D12</f>
        <v>0</v>
      </c>
    </row>
    <row r="13" spans="1:6" ht="30" customHeight="1" x14ac:dyDescent="0.25">
      <c r="A13" s="344" t="s">
        <v>684</v>
      </c>
      <c r="B13" s="344" t="s">
        <v>685</v>
      </c>
      <c r="C13" s="345" t="s">
        <v>73</v>
      </c>
      <c r="D13" s="346">
        <v>160</v>
      </c>
      <c r="E13" s="379"/>
      <c r="F13" s="384">
        <f t="shared" si="0"/>
        <v>0</v>
      </c>
    </row>
    <row r="14" spans="1:6" ht="31.5" customHeight="1" x14ac:dyDescent="0.25">
      <c r="A14" s="344" t="s">
        <v>686</v>
      </c>
      <c r="B14" s="344" t="s">
        <v>687</v>
      </c>
      <c r="C14" s="345" t="s">
        <v>73</v>
      </c>
      <c r="D14" s="346">
        <v>40</v>
      </c>
      <c r="E14" s="379"/>
      <c r="F14" s="384">
        <f t="shared" si="0"/>
        <v>0</v>
      </c>
    </row>
    <row r="15" spans="1:6" ht="23.25" customHeight="1" x14ac:dyDescent="0.25">
      <c r="A15" s="344" t="s">
        <v>688</v>
      </c>
      <c r="B15" s="344" t="s">
        <v>689</v>
      </c>
      <c r="C15" s="345" t="s">
        <v>32</v>
      </c>
      <c r="D15" s="346">
        <v>30</v>
      </c>
      <c r="E15" s="379"/>
      <c r="F15" s="384">
        <f t="shared" si="0"/>
        <v>0</v>
      </c>
    </row>
    <row r="16" spans="1:6" ht="18" customHeight="1" x14ac:dyDescent="0.25">
      <c r="A16" s="344" t="s">
        <v>690</v>
      </c>
      <c r="B16" s="344" t="s">
        <v>691</v>
      </c>
      <c r="C16" s="345" t="s">
        <v>32</v>
      </c>
      <c r="D16" s="346">
        <v>1</v>
      </c>
      <c r="E16" s="379"/>
      <c r="F16" s="384">
        <f t="shared" si="0"/>
        <v>0</v>
      </c>
    </row>
    <row r="17" spans="1:6" ht="18" customHeight="1" x14ac:dyDescent="0.25">
      <c r="A17" s="344" t="s">
        <v>692</v>
      </c>
      <c r="B17" s="344" t="s">
        <v>693</v>
      </c>
      <c r="C17" s="345" t="s">
        <v>694</v>
      </c>
      <c r="D17" s="346">
        <v>5</v>
      </c>
      <c r="E17" s="379"/>
      <c r="F17" s="384">
        <f t="shared" si="0"/>
        <v>0</v>
      </c>
    </row>
    <row r="18" spans="1:6" ht="18.75" customHeight="1" x14ac:dyDescent="0.25">
      <c r="A18" s="344" t="s">
        <v>695</v>
      </c>
      <c r="B18" s="344" t="s">
        <v>696</v>
      </c>
      <c r="C18" s="345" t="s">
        <v>694</v>
      </c>
      <c r="D18" s="346">
        <v>2</v>
      </c>
      <c r="E18" s="379"/>
      <c r="F18" s="384">
        <f t="shared" si="0"/>
        <v>0</v>
      </c>
    </row>
    <row r="19" spans="1:6" ht="20.25" customHeight="1" x14ac:dyDescent="0.25">
      <c r="A19" s="344" t="s">
        <v>697</v>
      </c>
      <c r="B19" s="344" t="s">
        <v>698</v>
      </c>
      <c r="C19" s="345" t="s">
        <v>73</v>
      </c>
      <c r="D19" s="346">
        <v>2</v>
      </c>
      <c r="E19" s="379"/>
      <c r="F19" s="384">
        <f t="shared" si="0"/>
        <v>0</v>
      </c>
    </row>
    <row r="20" spans="1:6" ht="18.75" customHeight="1" x14ac:dyDescent="0.25">
      <c r="A20" s="341" t="s">
        <v>183</v>
      </c>
      <c r="B20" s="341" t="s">
        <v>699</v>
      </c>
      <c r="C20" s="342"/>
      <c r="D20" s="343"/>
      <c r="E20" s="379"/>
      <c r="F20" s="383"/>
    </row>
    <row r="21" spans="1:6" ht="33.75" customHeight="1" x14ac:dyDescent="0.25">
      <c r="A21" s="344" t="s">
        <v>700</v>
      </c>
      <c r="B21" s="344" t="s">
        <v>701</v>
      </c>
      <c r="C21" s="345" t="s">
        <v>32</v>
      </c>
      <c r="D21" s="346">
        <v>1</v>
      </c>
      <c r="E21" s="379"/>
      <c r="F21" s="384">
        <f>E21*D21</f>
        <v>0</v>
      </c>
    </row>
    <row r="22" spans="1:6" ht="34.5" customHeight="1" x14ac:dyDescent="0.25">
      <c r="A22" s="440" t="s">
        <v>702</v>
      </c>
      <c r="B22" s="440" t="s">
        <v>703</v>
      </c>
      <c r="C22" s="441" t="s">
        <v>73</v>
      </c>
      <c r="D22" s="442">
        <v>200</v>
      </c>
      <c r="E22" s="443"/>
      <c r="F22" s="444">
        <f>E22*D22</f>
        <v>0</v>
      </c>
    </row>
    <row r="23" spans="1:6" ht="13.5" customHeight="1" x14ac:dyDescent="0.25">
      <c r="A23" s="440"/>
      <c r="B23" s="440"/>
      <c r="C23" s="441"/>
      <c r="D23" s="442"/>
      <c r="E23" s="443"/>
      <c r="F23" s="444"/>
    </row>
    <row r="24" spans="1:6" ht="16.5" x14ac:dyDescent="0.25">
      <c r="A24" s="344" t="s">
        <v>704</v>
      </c>
      <c r="B24" s="344" t="s">
        <v>693</v>
      </c>
      <c r="C24" s="345" t="s">
        <v>694</v>
      </c>
      <c r="D24" s="343">
        <v>5</v>
      </c>
      <c r="E24" s="379">
        <f>SUM(E17)</f>
        <v>0</v>
      </c>
      <c r="F24" s="384">
        <f>E24*D24</f>
        <v>0</v>
      </c>
    </row>
    <row r="25" spans="1:6" ht="16.5" x14ac:dyDescent="0.25">
      <c r="A25" s="344" t="s">
        <v>705</v>
      </c>
      <c r="B25" s="344" t="s">
        <v>696</v>
      </c>
      <c r="C25" s="345" t="s">
        <v>694</v>
      </c>
      <c r="D25" s="346">
        <v>2</v>
      </c>
      <c r="E25" s="379">
        <f>SUM(E18)</f>
        <v>0</v>
      </c>
      <c r="F25" s="384">
        <f>E25*D25</f>
        <v>0</v>
      </c>
    </row>
    <row r="26" spans="1:6" ht="16.5" customHeight="1" x14ac:dyDescent="0.25">
      <c r="A26" s="344" t="s">
        <v>706</v>
      </c>
      <c r="B26" s="344" t="s">
        <v>698</v>
      </c>
      <c r="C26" s="345" t="s">
        <v>73</v>
      </c>
      <c r="D26" s="346">
        <v>2</v>
      </c>
      <c r="E26" s="379">
        <f>SUM(E19)</f>
        <v>0</v>
      </c>
      <c r="F26" s="384">
        <f>E26*D26</f>
        <v>0</v>
      </c>
    </row>
    <row r="27" spans="1:6" ht="21.75" customHeight="1" x14ac:dyDescent="0.25">
      <c r="A27" s="341" t="s">
        <v>185</v>
      </c>
      <c r="B27" s="341" t="s">
        <v>707</v>
      </c>
      <c r="C27" s="342"/>
      <c r="D27" s="343"/>
      <c r="E27" s="379"/>
      <c r="F27" s="385"/>
    </row>
    <row r="28" spans="1:6" ht="21" customHeight="1" x14ac:dyDescent="0.25">
      <c r="A28" s="344" t="s">
        <v>708</v>
      </c>
      <c r="B28" s="344" t="s">
        <v>709</v>
      </c>
      <c r="C28" s="345" t="s">
        <v>201</v>
      </c>
      <c r="D28" s="346">
        <v>6</v>
      </c>
      <c r="E28" s="379"/>
      <c r="F28" s="384">
        <f t="shared" ref="F28:F37" si="1">E28*D28</f>
        <v>0</v>
      </c>
    </row>
    <row r="29" spans="1:6" ht="18.75" customHeight="1" x14ac:dyDescent="0.25">
      <c r="A29" s="344" t="s">
        <v>710</v>
      </c>
      <c r="B29" s="344" t="s">
        <v>711</v>
      </c>
      <c r="C29" s="345" t="s">
        <v>201</v>
      </c>
      <c r="D29" s="346">
        <v>2</v>
      </c>
      <c r="E29" s="379">
        <f>SUM(E28)</f>
        <v>0</v>
      </c>
      <c r="F29" s="384">
        <f t="shared" si="1"/>
        <v>0</v>
      </c>
    </row>
    <row r="30" spans="1:6" ht="20.25" customHeight="1" x14ac:dyDescent="0.25">
      <c r="A30" s="344" t="s">
        <v>712</v>
      </c>
      <c r="B30" s="344" t="s">
        <v>713</v>
      </c>
      <c r="C30" s="345" t="s">
        <v>201</v>
      </c>
      <c r="D30" s="346">
        <v>5</v>
      </c>
      <c r="E30" s="379"/>
      <c r="F30" s="384">
        <f t="shared" si="1"/>
        <v>0</v>
      </c>
    </row>
    <row r="31" spans="1:6" ht="20.25" customHeight="1" x14ac:dyDescent="0.25">
      <c r="A31" s="344" t="s">
        <v>714</v>
      </c>
      <c r="B31" s="344" t="s">
        <v>715</v>
      </c>
      <c r="C31" s="345" t="s">
        <v>201</v>
      </c>
      <c r="D31" s="346">
        <v>24</v>
      </c>
      <c r="E31" s="379"/>
      <c r="F31" s="384">
        <f t="shared" si="1"/>
        <v>0</v>
      </c>
    </row>
    <row r="32" spans="1:6" ht="19.5" customHeight="1" x14ac:dyDescent="0.25">
      <c r="A32" s="344" t="s">
        <v>716</v>
      </c>
      <c r="B32" s="344" t="s">
        <v>717</v>
      </c>
      <c r="C32" s="345" t="s">
        <v>201</v>
      </c>
      <c r="D32" s="346">
        <v>12</v>
      </c>
      <c r="E32" s="379"/>
      <c r="F32" s="384">
        <f t="shared" si="1"/>
        <v>0</v>
      </c>
    </row>
    <row r="33" spans="1:6" ht="17.25" customHeight="1" x14ac:dyDescent="0.25">
      <c r="A33" s="344" t="s">
        <v>718</v>
      </c>
      <c r="B33" s="344" t="s">
        <v>719</v>
      </c>
      <c r="C33" s="345" t="s">
        <v>32</v>
      </c>
      <c r="D33" s="346">
        <v>1</v>
      </c>
      <c r="E33" s="379"/>
      <c r="F33" s="384">
        <f t="shared" si="1"/>
        <v>0</v>
      </c>
    </row>
    <row r="34" spans="1:6" ht="17.25" customHeight="1" x14ac:dyDescent="0.25">
      <c r="A34" s="344" t="s">
        <v>720</v>
      </c>
      <c r="B34" s="344" t="s">
        <v>721</v>
      </c>
      <c r="C34" s="345" t="s">
        <v>32</v>
      </c>
      <c r="D34" s="346">
        <v>1</v>
      </c>
      <c r="E34" s="379"/>
      <c r="F34" s="384">
        <f t="shared" si="1"/>
        <v>0</v>
      </c>
    </row>
    <row r="35" spans="1:6" ht="18.75" customHeight="1" x14ac:dyDescent="0.25">
      <c r="A35" s="344" t="s">
        <v>722</v>
      </c>
      <c r="B35" s="344" t="s">
        <v>723</v>
      </c>
      <c r="C35" s="345" t="s">
        <v>32</v>
      </c>
      <c r="D35" s="346">
        <v>1</v>
      </c>
      <c r="E35" s="379"/>
      <c r="F35" s="384">
        <f t="shared" si="1"/>
        <v>0</v>
      </c>
    </row>
    <row r="36" spans="1:6" ht="19.5" customHeight="1" x14ac:dyDescent="0.25">
      <c r="A36" s="391" t="s">
        <v>724</v>
      </c>
      <c r="B36" s="387" t="s">
        <v>725</v>
      </c>
      <c r="C36" s="388" t="s">
        <v>32</v>
      </c>
      <c r="D36" s="389">
        <v>1</v>
      </c>
      <c r="E36" s="390"/>
      <c r="F36" s="386">
        <f t="shared" si="1"/>
        <v>0</v>
      </c>
    </row>
    <row r="37" spans="1:6" ht="17.25" customHeight="1" thickBot="1" x14ac:dyDescent="0.3">
      <c r="A37" s="392" t="s">
        <v>190</v>
      </c>
      <c r="B37" s="393" t="s">
        <v>726</v>
      </c>
      <c r="C37" s="394" t="s">
        <v>727</v>
      </c>
      <c r="D37" s="395">
        <v>1</v>
      </c>
      <c r="E37" s="396"/>
      <c r="F37" s="397">
        <f t="shared" si="1"/>
        <v>0</v>
      </c>
    </row>
    <row r="38" spans="1:6" ht="16.5" thickBot="1" x14ac:dyDescent="0.3">
      <c r="A38" s="398"/>
      <c r="B38" s="400" t="s">
        <v>39</v>
      </c>
      <c r="C38" s="401"/>
      <c r="D38" s="401"/>
      <c r="E38" s="402"/>
      <c r="F38" s="399">
        <f>SUM(F5:F37)</f>
        <v>0</v>
      </c>
    </row>
  </sheetData>
  <mergeCells count="7">
    <mergeCell ref="A1:F1"/>
    <mergeCell ref="A22:A23"/>
    <mergeCell ref="B22:B23"/>
    <mergeCell ref="C22:C23"/>
    <mergeCell ref="D22:D23"/>
    <mergeCell ref="E22:E23"/>
    <mergeCell ref="F22:F23"/>
  </mergeCells>
  <pageMargins left="0.7" right="0.7" top="0.75" bottom="0.75" header="0.3" footer="0.3"/>
  <pageSetup paperSize="0"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topLeftCell="A16" zoomScale="96" zoomScaleNormal="100" zoomScaleSheetLayoutView="96" workbookViewId="0">
      <selection activeCell="H27" sqref="H27"/>
    </sheetView>
  </sheetViews>
  <sheetFormatPr defaultRowHeight="15" x14ac:dyDescent="0.25"/>
  <cols>
    <col min="1" max="1" width="9.140625" style="63"/>
    <col min="2" max="2" width="45.42578125" style="64" customWidth="1"/>
    <col min="3" max="4" width="9.140625" style="63"/>
    <col min="5" max="5" width="9.5703125" style="63" bestFit="1" customWidth="1"/>
    <col min="6" max="6" width="11.7109375" style="377" customWidth="1"/>
    <col min="7" max="16384" width="9.140625" style="63"/>
  </cols>
  <sheetData>
    <row r="1" spans="1:16" ht="15.75" customHeight="1" thickBot="1" x14ac:dyDescent="0.3">
      <c r="A1" s="445" t="s">
        <v>660</v>
      </c>
      <c r="B1" s="445"/>
      <c r="C1" s="445"/>
      <c r="D1" s="445"/>
      <c r="E1" s="445"/>
      <c r="F1" s="445"/>
      <c r="G1" s="65"/>
    </row>
    <row r="2" spans="1:16" s="68" customFormat="1" x14ac:dyDescent="0.25">
      <c r="A2" s="446" t="s">
        <v>81</v>
      </c>
      <c r="B2" s="447"/>
      <c r="C2" s="447"/>
      <c r="D2" s="447"/>
      <c r="E2" s="447"/>
      <c r="F2" s="448"/>
      <c r="G2" s="66"/>
      <c r="H2" s="66"/>
      <c r="I2" s="67"/>
      <c r="J2" s="67"/>
      <c r="K2" s="67"/>
      <c r="L2" s="67"/>
      <c r="M2" s="67"/>
      <c r="N2" s="67"/>
      <c r="O2" s="67"/>
      <c r="P2" s="67"/>
    </row>
    <row r="3" spans="1:16" s="68" customFormat="1" ht="15.75" thickBot="1" x14ac:dyDescent="0.3">
      <c r="A3" s="69"/>
      <c r="B3" s="70"/>
      <c r="C3" s="71"/>
      <c r="D3" s="72"/>
      <c r="E3" s="73"/>
      <c r="F3" s="368"/>
      <c r="G3" s="66"/>
      <c r="H3" s="66"/>
      <c r="I3" s="67"/>
      <c r="J3" s="67"/>
      <c r="K3" s="67"/>
      <c r="L3" s="67"/>
      <c r="M3" s="67"/>
      <c r="N3" s="67"/>
      <c r="O3" s="67"/>
      <c r="P3" s="67"/>
    </row>
    <row r="4" spans="1:16" s="419" customFormat="1" ht="45" x14ac:dyDescent="0.25">
      <c r="A4" s="74" t="s">
        <v>6</v>
      </c>
      <c r="B4" s="75" t="s">
        <v>0</v>
      </c>
      <c r="C4" s="75" t="s">
        <v>1</v>
      </c>
      <c r="D4" s="74" t="s">
        <v>7</v>
      </c>
      <c r="E4" s="420" t="s">
        <v>8</v>
      </c>
      <c r="F4" s="369" t="s">
        <v>9</v>
      </c>
    </row>
    <row r="5" spans="1:16" x14ac:dyDescent="0.25">
      <c r="A5" s="449" t="s">
        <v>10</v>
      </c>
      <c r="B5" s="450"/>
      <c r="C5" s="450"/>
      <c r="D5" s="450"/>
      <c r="E5" s="450"/>
      <c r="F5" s="451"/>
    </row>
    <row r="6" spans="1:16" ht="31.5" x14ac:dyDescent="0.25">
      <c r="A6" s="76">
        <v>1</v>
      </c>
      <c r="B6" s="77" t="s">
        <v>11</v>
      </c>
      <c r="C6" s="78" t="s">
        <v>82</v>
      </c>
      <c r="D6" s="79">
        <f>2.68*2.22</f>
        <v>5.9496000000000011</v>
      </c>
      <c r="E6" s="80"/>
      <c r="F6" s="370">
        <f>D6*E6</f>
        <v>0</v>
      </c>
    </row>
    <row r="7" spans="1:16" ht="31.5" x14ac:dyDescent="0.25">
      <c r="A7" s="81">
        <v>2</v>
      </c>
      <c r="B7" s="82" t="s">
        <v>12</v>
      </c>
      <c r="C7" s="81" t="s">
        <v>83</v>
      </c>
      <c r="D7" s="81">
        <f>2.68*2.22*0.3</f>
        <v>1.7848800000000002</v>
      </c>
      <c r="E7" s="83"/>
      <c r="F7" s="371">
        <f>D7*E7</f>
        <v>0</v>
      </c>
    </row>
    <row r="8" spans="1:16" ht="47.25" x14ac:dyDescent="0.25">
      <c r="A8" s="81">
        <v>3</v>
      </c>
      <c r="B8" s="82" t="s">
        <v>13</v>
      </c>
      <c r="C8" s="81" t="s">
        <v>83</v>
      </c>
      <c r="D8" s="81">
        <f>2.68*2.22*0.05</f>
        <v>0.29748000000000008</v>
      </c>
      <c r="E8" s="83"/>
      <c r="F8" s="371">
        <f t="shared" ref="F8:F27" si="0">D8*E8</f>
        <v>0</v>
      </c>
    </row>
    <row r="9" spans="1:16" ht="31.5" x14ac:dyDescent="0.25">
      <c r="A9" s="81">
        <v>4</v>
      </c>
      <c r="B9" s="82" t="s">
        <v>14</v>
      </c>
      <c r="C9" s="81" t="s">
        <v>83</v>
      </c>
      <c r="D9" s="81">
        <f>2.68*2.22*0.25</f>
        <v>1.4874000000000003</v>
      </c>
      <c r="E9" s="83"/>
      <c r="F9" s="371">
        <f t="shared" si="0"/>
        <v>0</v>
      </c>
    </row>
    <row r="10" spans="1:16" ht="31.5" x14ac:dyDescent="0.25">
      <c r="A10" s="81">
        <v>5</v>
      </c>
      <c r="B10" s="82" t="s">
        <v>15</v>
      </c>
      <c r="C10" s="81" t="s">
        <v>83</v>
      </c>
      <c r="D10" s="81">
        <f>2.68*2.22*0.1</f>
        <v>0.59496000000000016</v>
      </c>
      <c r="E10" s="83"/>
      <c r="F10" s="371">
        <f t="shared" si="0"/>
        <v>0</v>
      </c>
    </row>
    <row r="11" spans="1:16" ht="31.5" x14ac:dyDescent="0.25">
      <c r="A11" s="81">
        <v>6</v>
      </c>
      <c r="B11" s="84" t="s">
        <v>16</v>
      </c>
      <c r="C11" s="85" t="s">
        <v>83</v>
      </c>
      <c r="D11" s="85">
        <f>(1.58*0.55*1)+(1.58*0.6*0.2)</f>
        <v>1.0586000000000002</v>
      </c>
      <c r="E11" s="86"/>
      <c r="F11" s="372">
        <f t="shared" si="0"/>
        <v>0</v>
      </c>
    </row>
    <row r="12" spans="1:16" ht="31.5" x14ac:dyDescent="0.25">
      <c r="A12" s="81">
        <v>7</v>
      </c>
      <c r="B12" s="77" t="s">
        <v>84</v>
      </c>
      <c r="C12" s="81" t="s">
        <v>83</v>
      </c>
      <c r="D12" s="81">
        <f>1.58*0.2*0.1</f>
        <v>3.160000000000001E-2</v>
      </c>
      <c r="E12" s="83"/>
      <c r="F12" s="371">
        <f t="shared" si="0"/>
        <v>0</v>
      </c>
    </row>
    <row r="13" spans="1:16" ht="47.25" x14ac:dyDescent="0.25">
      <c r="A13" s="87">
        <v>8</v>
      </c>
      <c r="B13" s="82" t="s">
        <v>17</v>
      </c>
      <c r="C13" s="87" t="s">
        <v>82</v>
      </c>
      <c r="D13" s="87">
        <v>7</v>
      </c>
      <c r="E13" s="88"/>
      <c r="F13" s="373">
        <f t="shared" si="0"/>
        <v>0</v>
      </c>
    </row>
    <row r="14" spans="1:16" ht="17.25" x14ac:dyDescent="0.25">
      <c r="A14" s="81">
        <v>9</v>
      </c>
      <c r="B14" s="82" t="s">
        <v>18</v>
      </c>
      <c r="C14" s="81" t="s">
        <v>82</v>
      </c>
      <c r="D14" s="81">
        <v>7</v>
      </c>
      <c r="E14" s="83"/>
      <c r="F14" s="371">
        <f t="shared" si="0"/>
        <v>0</v>
      </c>
    </row>
    <row r="15" spans="1:16" ht="17.25" x14ac:dyDescent="0.25">
      <c r="A15" s="81">
        <v>10</v>
      </c>
      <c r="B15" s="82" t="s">
        <v>19</v>
      </c>
      <c r="C15" s="81" t="s">
        <v>83</v>
      </c>
      <c r="D15" s="81">
        <v>0.3</v>
      </c>
      <c r="E15" s="83"/>
      <c r="F15" s="371">
        <f t="shared" si="0"/>
        <v>0</v>
      </c>
    </row>
    <row r="16" spans="1:16" ht="15.75" x14ac:dyDescent="0.25">
      <c r="A16" s="81">
        <v>11</v>
      </c>
      <c r="B16" s="82" t="s">
        <v>20</v>
      </c>
      <c r="C16" s="81" t="s">
        <v>5</v>
      </c>
      <c r="D16" s="81">
        <v>4</v>
      </c>
      <c r="E16" s="83"/>
      <c r="F16" s="371">
        <f t="shared" si="0"/>
        <v>0</v>
      </c>
    </row>
    <row r="17" spans="1:6" ht="15.75" x14ac:dyDescent="0.25">
      <c r="A17" s="452" t="s">
        <v>21</v>
      </c>
      <c r="B17" s="453"/>
      <c r="C17" s="453"/>
      <c r="D17" s="453"/>
      <c r="E17" s="454"/>
      <c r="F17" s="370">
        <f t="shared" si="0"/>
        <v>0</v>
      </c>
    </row>
    <row r="18" spans="1:6" ht="15.75" x14ac:dyDescent="0.25">
      <c r="A18" s="89">
        <v>12</v>
      </c>
      <c r="B18" s="90" t="s">
        <v>22</v>
      </c>
      <c r="C18" s="91" t="s">
        <v>5</v>
      </c>
      <c r="D18" s="79">
        <v>2</v>
      </c>
      <c r="E18" s="80"/>
      <c r="F18" s="370">
        <f t="shared" si="0"/>
        <v>0</v>
      </c>
    </row>
    <row r="19" spans="1:6" ht="17.25" x14ac:dyDescent="0.25">
      <c r="A19" s="89">
        <v>13</v>
      </c>
      <c r="B19" s="90" t="s">
        <v>85</v>
      </c>
      <c r="C19" s="91" t="s">
        <v>5</v>
      </c>
      <c r="D19" s="79">
        <v>2</v>
      </c>
      <c r="E19" s="80"/>
      <c r="F19" s="370">
        <f t="shared" si="0"/>
        <v>0</v>
      </c>
    </row>
    <row r="20" spans="1:6" ht="15.75" x14ac:dyDescent="0.25">
      <c r="A20" s="89">
        <v>14</v>
      </c>
      <c r="B20" s="90" t="s">
        <v>23</v>
      </c>
      <c r="C20" s="91" t="s">
        <v>5</v>
      </c>
      <c r="D20" s="79">
        <v>2</v>
      </c>
      <c r="E20" s="80"/>
      <c r="F20" s="370">
        <f t="shared" si="0"/>
        <v>0</v>
      </c>
    </row>
    <row r="21" spans="1:6" ht="15.75" x14ac:dyDescent="0.25">
      <c r="A21" s="89">
        <v>15</v>
      </c>
      <c r="B21" s="90" t="s">
        <v>24</v>
      </c>
      <c r="C21" s="91" t="s">
        <v>5</v>
      </c>
      <c r="D21" s="79">
        <v>1</v>
      </c>
      <c r="E21" s="80"/>
      <c r="F21" s="370">
        <f t="shared" si="0"/>
        <v>0</v>
      </c>
    </row>
    <row r="22" spans="1:6" ht="15.75" x14ac:dyDescent="0.25">
      <c r="A22" s="89">
        <v>16</v>
      </c>
      <c r="B22" s="90" t="s">
        <v>25</v>
      </c>
      <c r="C22" s="91" t="s">
        <v>5</v>
      </c>
      <c r="D22" s="79">
        <v>6</v>
      </c>
      <c r="E22" s="80"/>
      <c r="F22" s="370">
        <f t="shared" si="0"/>
        <v>0</v>
      </c>
    </row>
    <row r="23" spans="1:6" ht="15.75" x14ac:dyDescent="0.25">
      <c r="A23" s="89">
        <v>17</v>
      </c>
      <c r="B23" s="90" t="s">
        <v>26</v>
      </c>
      <c r="C23" s="91" t="s">
        <v>5</v>
      </c>
      <c r="D23" s="79">
        <v>6</v>
      </c>
      <c r="E23" s="80"/>
      <c r="F23" s="370">
        <f t="shared" si="0"/>
        <v>0</v>
      </c>
    </row>
    <row r="24" spans="1:6" ht="31.5" x14ac:dyDescent="0.25">
      <c r="A24" s="89">
        <v>18</v>
      </c>
      <c r="B24" s="90" t="s">
        <v>27</v>
      </c>
      <c r="C24" s="91" t="s">
        <v>5</v>
      </c>
      <c r="D24" s="79">
        <v>6</v>
      </c>
      <c r="E24" s="80"/>
      <c r="F24" s="370">
        <f t="shared" si="0"/>
        <v>0</v>
      </c>
    </row>
    <row r="25" spans="1:6" ht="15.75" x14ac:dyDescent="0.25">
      <c r="A25" s="89">
        <v>19</v>
      </c>
      <c r="B25" s="90" t="s">
        <v>28</v>
      </c>
      <c r="C25" s="91" t="s">
        <v>5</v>
      </c>
      <c r="D25" s="79">
        <v>6</v>
      </c>
      <c r="E25" s="80"/>
      <c r="F25" s="370">
        <f t="shared" si="0"/>
        <v>0</v>
      </c>
    </row>
    <row r="26" spans="1:6" ht="45.75" x14ac:dyDescent="0.25">
      <c r="A26" s="76">
        <v>20</v>
      </c>
      <c r="B26" s="82" t="s">
        <v>86</v>
      </c>
      <c r="C26" s="78" t="s">
        <v>3</v>
      </c>
      <c r="D26" s="79">
        <v>1</v>
      </c>
      <c r="E26" s="80"/>
      <c r="F26" s="370">
        <f t="shared" si="0"/>
        <v>0</v>
      </c>
    </row>
    <row r="27" spans="1:6" ht="30" x14ac:dyDescent="0.25">
      <c r="A27" s="92">
        <v>21</v>
      </c>
      <c r="B27" s="93" t="s">
        <v>29</v>
      </c>
      <c r="C27" s="94" t="s">
        <v>3</v>
      </c>
      <c r="D27" s="79">
        <v>1</v>
      </c>
      <c r="E27" s="80"/>
      <c r="F27" s="370">
        <f t="shared" si="0"/>
        <v>0</v>
      </c>
    </row>
    <row r="28" spans="1:6" ht="18.75" customHeight="1" x14ac:dyDescent="0.25">
      <c r="A28" s="455" t="s">
        <v>30</v>
      </c>
      <c r="B28" s="456"/>
      <c r="C28" s="95"/>
      <c r="D28" s="95"/>
      <c r="E28" s="96"/>
      <c r="F28" s="374">
        <f>SUM(F7:F27)</f>
        <v>0</v>
      </c>
    </row>
    <row r="29" spans="1:6" x14ac:dyDescent="0.25">
      <c r="A29" s="98"/>
      <c r="B29" s="97"/>
      <c r="C29" s="98"/>
      <c r="D29" s="98"/>
      <c r="E29" s="98"/>
      <c r="F29" s="375"/>
    </row>
    <row r="30" spans="1:6" ht="15.75" x14ac:dyDescent="0.25">
      <c r="A30" s="98"/>
      <c r="B30" s="99" t="s">
        <v>79</v>
      </c>
      <c r="C30" s="98"/>
      <c r="D30" s="98"/>
      <c r="E30" s="98"/>
      <c r="F30" s="376">
        <f>SUM(F28)</f>
        <v>0</v>
      </c>
    </row>
  </sheetData>
  <mergeCells count="5">
    <mergeCell ref="A1:F1"/>
    <mergeCell ref="A2:F2"/>
    <mergeCell ref="A5:F5"/>
    <mergeCell ref="A17:E17"/>
    <mergeCell ref="A28:B28"/>
  </mergeCells>
  <pageMargins left="0.7" right="0.7" top="0.75" bottom="0.75" header="0.3" footer="0.3"/>
  <pageSetup scale="78"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topLeftCell="A25" zoomScaleNormal="100" zoomScaleSheetLayoutView="100" workbookViewId="0">
      <selection activeCell="I33" sqref="I33"/>
    </sheetView>
  </sheetViews>
  <sheetFormatPr defaultRowHeight="15" x14ac:dyDescent="0.25"/>
  <cols>
    <col min="2" max="2" width="38.5703125" customWidth="1"/>
    <col min="6" max="6" width="10.28515625" style="367" bestFit="1" customWidth="1"/>
  </cols>
  <sheetData>
    <row r="1" spans="1:7" ht="15.75" customHeight="1" x14ac:dyDescent="0.25">
      <c r="A1" s="462" t="s">
        <v>661</v>
      </c>
      <c r="B1" s="463"/>
      <c r="C1" s="463"/>
      <c r="D1" s="463"/>
      <c r="E1" s="463"/>
      <c r="F1" s="464"/>
      <c r="G1" s="65"/>
    </row>
    <row r="2" spans="1:7" x14ac:dyDescent="0.25">
      <c r="A2" s="146"/>
      <c r="B2" s="457" t="s">
        <v>87</v>
      </c>
      <c r="C2" s="457"/>
      <c r="D2" s="457"/>
      <c r="E2" s="457"/>
      <c r="F2" s="458"/>
    </row>
    <row r="3" spans="1:7" s="425" customFormat="1" ht="25.5" x14ac:dyDescent="0.25">
      <c r="A3" s="422" t="s">
        <v>88</v>
      </c>
      <c r="B3" s="422" t="s">
        <v>89</v>
      </c>
      <c r="C3" s="421" t="s">
        <v>90</v>
      </c>
      <c r="D3" s="422" t="s">
        <v>91</v>
      </c>
      <c r="E3" s="423" t="s">
        <v>92</v>
      </c>
      <c r="F3" s="424" t="s">
        <v>93</v>
      </c>
    </row>
    <row r="4" spans="1:7" x14ac:dyDescent="0.25">
      <c r="A4" s="100" t="s">
        <v>59</v>
      </c>
      <c r="B4" s="101" t="s">
        <v>94</v>
      </c>
      <c r="C4" s="102"/>
      <c r="D4" s="103"/>
      <c r="E4" s="104"/>
      <c r="F4" s="358"/>
    </row>
    <row r="5" spans="1:7" x14ac:dyDescent="0.25">
      <c r="A5" s="101"/>
      <c r="B5" s="101"/>
      <c r="C5" s="102"/>
      <c r="D5" s="103"/>
      <c r="E5" s="104"/>
      <c r="F5" s="358"/>
    </row>
    <row r="6" spans="1:7" x14ac:dyDescent="0.25">
      <c r="A6" s="105">
        <v>1</v>
      </c>
      <c r="B6" s="101" t="s">
        <v>95</v>
      </c>
      <c r="C6" s="106"/>
      <c r="D6" s="107"/>
      <c r="E6" s="107"/>
      <c r="F6" s="359"/>
    </row>
    <row r="7" spans="1:7" x14ac:dyDescent="0.25">
      <c r="A7" s="105"/>
      <c r="B7" s="101"/>
      <c r="C7" s="106"/>
      <c r="D7" s="107"/>
      <c r="E7" s="107"/>
      <c r="F7" s="359"/>
    </row>
    <row r="8" spans="1:7" ht="56.25" customHeight="1" x14ac:dyDescent="0.25">
      <c r="A8" s="108">
        <v>1.1000000000000001</v>
      </c>
      <c r="B8" s="109" t="s">
        <v>96</v>
      </c>
      <c r="C8" s="110" t="s">
        <v>97</v>
      </c>
      <c r="D8" s="111">
        <f>6*0.4*0.5</f>
        <v>1.2000000000000002</v>
      </c>
      <c r="E8" s="112"/>
      <c r="F8" s="360">
        <f t="shared" ref="F8:F24" si="0">D8*E8</f>
        <v>0</v>
      </c>
    </row>
    <row r="9" spans="1:7" ht="40.5" customHeight="1" x14ac:dyDescent="0.25">
      <c r="A9" s="108">
        <v>1.1100000000000001</v>
      </c>
      <c r="B9" s="109" t="s">
        <v>98</v>
      </c>
      <c r="C9" s="110" t="s">
        <v>97</v>
      </c>
      <c r="D9" s="113">
        <f>0.2*1.5*1.5</f>
        <v>0.45000000000000007</v>
      </c>
      <c r="E9" s="112"/>
      <c r="F9" s="360">
        <f t="shared" si="0"/>
        <v>0</v>
      </c>
    </row>
    <row r="10" spans="1:7" ht="39" customHeight="1" x14ac:dyDescent="0.25">
      <c r="A10" s="108">
        <v>1.1200000000000001</v>
      </c>
      <c r="B10" s="109" t="s">
        <v>99</v>
      </c>
      <c r="C10" s="110" t="s">
        <v>97</v>
      </c>
      <c r="D10" s="111">
        <f>6*0.4*0.7</f>
        <v>1.6800000000000002</v>
      </c>
      <c r="E10" s="112"/>
      <c r="F10" s="360">
        <f t="shared" si="0"/>
        <v>0</v>
      </c>
    </row>
    <row r="11" spans="1:7" ht="27.75" customHeight="1" x14ac:dyDescent="0.25">
      <c r="A11" s="105">
        <v>2</v>
      </c>
      <c r="B11" s="114" t="s">
        <v>100</v>
      </c>
      <c r="C11" s="115"/>
      <c r="D11" s="112"/>
      <c r="E11" s="112"/>
      <c r="F11" s="360">
        <f t="shared" si="0"/>
        <v>0</v>
      </c>
    </row>
    <row r="12" spans="1:7" ht="69" customHeight="1" x14ac:dyDescent="0.25">
      <c r="A12" s="108">
        <v>2.1</v>
      </c>
      <c r="B12" s="109" t="s">
        <v>101</v>
      </c>
      <c r="C12" s="110" t="s">
        <v>102</v>
      </c>
      <c r="D12" s="111">
        <f>6*2.6</f>
        <v>15.600000000000001</v>
      </c>
      <c r="E12" s="112"/>
      <c r="F12" s="360">
        <f t="shared" si="0"/>
        <v>0</v>
      </c>
    </row>
    <row r="13" spans="1:7" ht="39" customHeight="1" x14ac:dyDescent="0.25">
      <c r="A13" s="108">
        <v>2.11</v>
      </c>
      <c r="B13" s="109" t="s">
        <v>103</v>
      </c>
      <c r="C13" s="110" t="s">
        <v>97</v>
      </c>
      <c r="D13" s="112">
        <f>6*0.2*0.2</f>
        <v>0.24000000000000005</v>
      </c>
      <c r="E13" s="112"/>
      <c r="F13" s="360">
        <f t="shared" si="0"/>
        <v>0</v>
      </c>
    </row>
    <row r="14" spans="1:7" ht="15.75" customHeight="1" x14ac:dyDescent="0.25">
      <c r="A14" s="105">
        <v>3</v>
      </c>
      <c r="B14" s="114" t="s">
        <v>104</v>
      </c>
      <c r="C14" s="115"/>
      <c r="D14" s="112"/>
      <c r="E14" s="112"/>
      <c r="F14" s="360">
        <f t="shared" si="0"/>
        <v>0</v>
      </c>
    </row>
    <row r="15" spans="1:7" ht="20.25" customHeight="1" x14ac:dyDescent="0.25">
      <c r="A15" s="108">
        <v>3.1</v>
      </c>
      <c r="B15" s="109" t="s">
        <v>105</v>
      </c>
      <c r="C15" s="110" t="s">
        <v>102</v>
      </c>
      <c r="D15" s="112">
        <f>1.5*1.5</f>
        <v>2.25</v>
      </c>
      <c r="E15" s="112"/>
      <c r="F15" s="360">
        <f t="shared" si="0"/>
        <v>0</v>
      </c>
    </row>
    <row r="16" spans="1:7" ht="15" customHeight="1" x14ac:dyDescent="0.25">
      <c r="A16" s="108">
        <v>3.11</v>
      </c>
      <c r="B16" s="109" t="s">
        <v>106</v>
      </c>
      <c r="C16" s="110" t="s">
        <v>107</v>
      </c>
      <c r="D16" s="112">
        <f>1*2</f>
        <v>2</v>
      </c>
      <c r="E16" s="112"/>
      <c r="F16" s="360">
        <f t="shared" si="0"/>
        <v>0</v>
      </c>
    </row>
    <row r="17" spans="1:6" ht="18" customHeight="1" x14ac:dyDescent="0.25">
      <c r="A17" s="108">
        <v>3.12</v>
      </c>
      <c r="B17" s="109" t="s">
        <v>108</v>
      </c>
      <c r="C17" s="110" t="s">
        <v>107</v>
      </c>
      <c r="D17" s="112">
        <v>2</v>
      </c>
      <c r="E17" s="112"/>
      <c r="F17" s="360">
        <f t="shared" si="0"/>
        <v>0</v>
      </c>
    </row>
    <row r="18" spans="1:6" ht="15.75" customHeight="1" x14ac:dyDescent="0.25">
      <c r="A18" s="105">
        <v>4</v>
      </c>
      <c r="B18" s="114" t="s">
        <v>109</v>
      </c>
      <c r="C18" s="115"/>
      <c r="D18" s="112"/>
      <c r="E18" s="112"/>
      <c r="F18" s="360">
        <f t="shared" si="0"/>
        <v>0</v>
      </c>
    </row>
    <row r="19" spans="1:6" ht="39" customHeight="1" x14ac:dyDescent="0.25">
      <c r="A19" s="108">
        <v>4.0999999999999996</v>
      </c>
      <c r="B19" s="109" t="s">
        <v>110</v>
      </c>
      <c r="C19" s="110" t="s">
        <v>102</v>
      </c>
      <c r="D19" s="112">
        <f>2*(6*2.5)</f>
        <v>30</v>
      </c>
      <c r="E19" s="112"/>
      <c r="F19" s="360">
        <f t="shared" si="0"/>
        <v>0</v>
      </c>
    </row>
    <row r="20" spans="1:6" ht="39" customHeight="1" x14ac:dyDescent="0.25">
      <c r="A20" s="108">
        <v>4.1100000000000003</v>
      </c>
      <c r="B20" s="109" t="s">
        <v>111</v>
      </c>
      <c r="C20" s="110" t="s">
        <v>102</v>
      </c>
      <c r="D20" s="112">
        <f>D19</f>
        <v>30</v>
      </c>
      <c r="E20" s="112"/>
      <c r="F20" s="360">
        <f t="shared" si="0"/>
        <v>0</v>
      </c>
    </row>
    <row r="21" spans="1:6" ht="38.25" customHeight="1" x14ac:dyDescent="0.25">
      <c r="A21" s="108">
        <v>4.13</v>
      </c>
      <c r="B21" s="109" t="s">
        <v>112</v>
      </c>
      <c r="C21" s="110" t="s">
        <v>102</v>
      </c>
      <c r="D21" s="112">
        <f>1.5*1.5</f>
        <v>2.25</v>
      </c>
      <c r="E21" s="112"/>
      <c r="F21" s="360">
        <f t="shared" si="0"/>
        <v>0</v>
      </c>
    </row>
    <row r="22" spans="1:6" x14ac:dyDescent="0.25">
      <c r="A22" s="116">
        <v>5</v>
      </c>
      <c r="B22" s="117" t="s">
        <v>113</v>
      </c>
      <c r="C22" s="118"/>
      <c r="D22" s="112"/>
      <c r="E22" s="112"/>
      <c r="F22" s="360">
        <f t="shared" si="0"/>
        <v>0</v>
      </c>
    </row>
    <row r="23" spans="1:6" x14ac:dyDescent="0.25">
      <c r="A23" s="116">
        <v>5.0999999999999996</v>
      </c>
      <c r="B23" s="117" t="s">
        <v>114</v>
      </c>
      <c r="C23" s="118"/>
      <c r="D23" s="112"/>
      <c r="E23" s="112"/>
      <c r="F23" s="360">
        <f t="shared" si="0"/>
        <v>0</v>
      </c>
    </row>
    <row r="24" spans="1:6" ht="51" customHeight="1" x14ac:dyDescent="0.25">
      <c r="A24" s="119"/>
      <c r="B24" s="120" t="s">
        <v>115</v>
      </c>
      <c r="C24" s="121" t="s">
        <v>5</v>
      </c>
      <c r="D24" s="112">
        <v>1</v>
      </c>
      <c r="E24" s="112"/>
      <c r="F24" s="360">
        <f t="shared" si="0"/>
        <v>0</v>
      </c>
    </row>
    <row r="25" spans="1:6" x14ac:dyDescent="0.25">
      <c r="A25" s="122"/>
      <c r="B25" s="123" t="s">
        <v>116</v>
      </c>
      <c r="C25" s="124"/>
      <c r="D25" s="125"/>
      <c r="E25" s="125"/>
      <c r="F25" s="361">
        <f>SUM(F8:F24)</f>
        <v>0</v>
      </c>
    </row>
    <row r="26" spans="1:6" x14ac:dyDescent="0.25">
      <c r="A26" s="122"/>
      <c r="B26" s="123"/>
      <c r="C26" s="124"/>
      <c r="D26" s="125"/>
      <c r="E26" s="125"/>
      <c r="F26" s="361"/>
    </row>
    <row r="27" spans="1:6" x14ac:dyDescent="0.25">
      <c r="A27" s="126" t="s">
        <v>117</v>
      </c>
      <c r="B27" s="127" t="s">
        <v>118</v>
      </c>
      <c r="C27" s="128"/>
      <c r="D27" s="129"/>
      <c r="E27" s="129"/>
      <c r="F27" s="362"/>
    </row>
    <row r="28" spans="1:6" ht="39.75" customHeight="1" x14ac:dyDescent="0.25">
      <c r="A28" s="130">
        <v>1.1000000000000001</v>
      </c>
      <c r="B28" s="131" t="s">
        <v>119</v>
      </c>
      <c r="C28" s="132" t="s">
        <v>120</v>
      </c>
      <c r="D28" s="133">
        <f>3*4*2</f>
        <v>24</v>
      </c>
      <c r="E28" s="133"/>
      <c r="F28" s="363">
        <f>D28*E28</f>
        <v>0</v>
      </c>
    </row>
    <row r="29" spans="1:6" ht="27.75" customHeight="1" x14ac:dyDescent="0.25">
      <c r="A29" s="130">
        <v>1.2</v>
      </c>
      <c r="B29" s="131" t="s">
        <v>121</v>
      </c>
      <c r="C29" s="132" t="s">
        <v>122</v>
      </c>
      <c r="D29" s="133">
        <v>12</v>
      </c>
      <c r="E29" s="133"/>
      <c r="F29" s="363">
        <f t="shared" ref="F29:F33" si="1">D29*E29</f>
        <v>0</v>
      </c>
    </row>
    <row r="30" spans="1:6" ht="37.5" customHeight="1" x14ac:dyDescent="0.25">
      <c r="A30" s="130">
        <v>1.3</v>
      </c>
      <c r="B30" s="131" t="s">
        <v>123</v>
      </c>
      <c r="C30" s="132" t="s">
        <v>122</v>
      </c>
      <c r="D30" s="133">
        <f>6.5*2</f>
        <v>13</v>
      </c>
      <c r="E30" s="133"/>
      <c r="F30" s="363">
        <f t="shared" si="1"/>
        <v>0</v>
      </c>
    </row>
    <row r="31" spans="1:6" ht="15.75" customHeight="1" x14ac:dyDescent="0.25">
      <c r="A31" s="130">
        <v>1.4</v>
      </c>
      <c r="B31" s="131" t="s">
        <v>124</v>
      </c>
      <c r="C31" s="132" t="s">
        <v>122</v>
      </c>
      <c r="D31" s="133">
        <v>40</v>
      </c>
      <c r="E31" s="133"/>
      <c r="F31" s="363">
        <f t="shared" si="1"/>
        <v>0</v>
      </c>
    </row>
    <row r="32" spans="1:6" ht="41.25" customHeight="1" x14ac:dyDescent="0.25">
      <c r="A32" s="130">
        <v>1.5</v>
      </c>
      <c r="B32" s="131" t="s">
        <v>125</v>
      </c>
      <c r="C32" s="134" t="s">
        <v>120</v>
      </c>
      <c r="D32" s="133">
        <f>0.125*4*3</f>
        <v>1.5</v>
      </c>
      <c r="E32" s="133"/>
      <c r="F32" s="363">
        <f t="shared" si="1"/>
        <v>0</v>
      </c>
    </row>
    <row r="33" spans="1:6" ht="39.75" customHeight="1" x14ac:dyDescent="0.25">
      <c r="A33" s="130">
        <v>1.6</v>
      </c>
      <c r="B33" s="131" t="s">
        <v>126</v>
      </c>
      <c r="C33" s="134" t="s">
        <v>38</v>
      </c>
      <c r="D33" s="133">
        <v>1</v>
      </c>
      <c r="E33" s="133"/>
      <c r="F33" s="363">
        <f t="shared" si="1"/>
        <v>0</v>
      </c>
    </row>
    <row r="34" spans="1:6" x14ac:dyDescent="0.25">
      <c r="A34" s="135"/>
      <c r="B34" s="117" t="s">
        <v>127</v>
      </c>
      <c r="C34" s="136"/>
      <c r="D34" s="137"/>
      <c r="E34" s="135"/>
      <c r="F34" s="364">
        <f>SUM(F28:F33)</f>
        <v>0</v>
      </c>
    </row>
    <row r="35" spans="1:6" x14ac:dyDescent="0.25">
      <c r="A35" s="135"/>
      <c r="B35" s="117"/>
      <c r="C35" s="136"/>
      <c r="D35" s="137"/>
      <c r="E35" s="135"/>
      <c r="F35" s="364"/>
    </row>
    <row r="36" spans="1:6" x14ac:dyDescent="0.25">
      <c r="A36" s="138"/>
      <c r="B36" s="139" t="s">
        <v>128</v>
      </c>
      <c r="C36" s="140"/>
      <c r="D36" s="138"/>
      <c r="E36" s="138"/>
      <c r="F36" s="365">
        <f>F34+F25</f>
        <v>0</v>
      </c>
    </row>
    <row r="37" spans="1:6" x14ac:dyDescent="0.25">
      <c r="A37" s="138"/>
      <c r="B37" s="141"/>
      <c r="C37" s="142"/>
      <c r="D37" s="143"/>
      <c r="E37" s="144"/>
      <c r="F37" s="365"/>
    </row>
    <row r="38" spans="1:6" ht="15.75" x14ac:dyDescent="0.25">
      <c r="A38" s="145"/>
      <c r="B38" s="459"/>
      <c r="C38" s="460"/>
      <c r="D38" s="460"/>
      <c r="E38" s="461"/>
      <c r="F38" s="366"/>
    </row>
  </sheetData>
  <mergeCells count="3">
    <mergeCell ref="B2:F2"/>
    <mergeCell ref="B38:E38"/>
    <mergeCell ref="A1:F1"/>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topLeftCell="A19" zoomScale="106" zoomScaleNormal="100" zoomScaleSheetLayoutView="106" workbookViewId="0">
      <selection activeCell="I23" sqref="I23"/>
    </sheetView>
  </sheetViews>
  <sheetFormatPr defaultRowHeight="15" x14ac:dyDescent="0.25"/>
  <cols>
    <col min="3" max="3" width="50.7109375" customWidth="1"/>
    <col min="6" max="6" width="11.42578125" customWidth="1"/>
    <col min="7" max="7" width="10.42578125" customWidth="1"/>
  </cols>
  <sheetData>
    <row r="1" spans="1:9" ht="16.5" thickBot="1" x14ac:dyDescent="0.3">
      <c r="A1" s="471" t="s">
        <v>660</v>
      </c>
      <c r="B1" s="472"/>
      <c r="C1" s="472"/>
      <c r="D1" s="472"/>
      <c r="E1" s="472"/>
      <c r="F1" s="472"/>
      <c r="G1" s="473"/>
      <c r="H1" s="65"/>
      <c r="I1" s="10"/>
    </row>
    <row r="2" spans="1:9" ht="15.75" customHeight="1" x14ac:dyDescent="0.25">
      <c r="A2" s="474" t="s">
        <v>728</v>
      </c>
      <c r="B2" s="475"/>
      <c r="C2" s="475"/>
      <c r="D2" s="475"/>
      <c r="E2" s="475"/>
      <c r="F2" s="475"/>
      <c r="G2" s="476"/>
      <c r="H2" s="163"/>
    </row>
    <row r="3" spans="1:9" ht="15.75" x14ac:dyDescent="0.25">
      <c r="A3" s="164"/>
      <c r="B3" s="147"/>
      <c r="C3" s="147"/>
      <c r="D3" s="147"/>
      <c r="E3" s="147"/>
      <c r="F3" s="147"/>
      <c r="G3" s="162"/>
    </row>
    <row r="4" spans="1:9" s="418" customFormat="1" ht="39" thickBot="1" x14ac:dyDescent="0.3">
      <c r="A4" s="426" t="s">
        <v>129</v>
      </c>
      <c r="B4" s="486" t="s">
        <v>0</v>
      </c>
      <c r="C4" s="487"/>
      <c r="D4" s="427" t="s">
        <v>1</v>
      </c>
      <c r="E4" s="428" t="s">
        <v>2</v>
      </c>
      <c r="F4" s="428" t="s">
        <v>130</v>
      </c>
      <c r="G4" s="429" t="s">
        <v>131</v>
      </c>
    </row>
    <row r="5" spans="1:9" ht="15.75" x14ac:dyDescent="0.25">
      <c r="A5" s="148">
        <v>1</v>
      </c>
      <c r="B5" s="478" t="s">
        <v>132</v>
      </c>
      <c r="C5" s="488"/>
      <c r="D5" s="488"/>
      <c r="E5" s="488"/>
      <c r="F5" s="488"/>
      <c r="G5" s="489"/>
    </row>
    <row r="6" spans="1:9" x14ac:dyDescent="0.25">
      <c r="A6" s="149">
        <v>1.1100000000000001</v>
      </c>
      <c r="B6" s="465" t="s">
        <v>133</v>
      </c>
      <c r="C6" s="467"/>
      <c r="D6" s="150" t="s">
        <v>134</v>
      </c>
      <c r="E6" s="151">
        <v>39.89</v>
      </c>
      <c r="F6" s="152"/>
      <c r="G6" s="153">
        <f>E6*F6</f>
        <v>0</v>
      </c>
    </row>
    <row r="7" spans="1:9" ht="40.5" customHeight="1" x14ac:dyDescent="0.25">
      <c r="A7" s="149">
        <v>1.1200000000000001</v>
      </c>
      <c r="B7" s="490" t="s">
        <v>135</v>
      </c>
      <c r="C7" s="491"/>
      <c r="D7" s="150" t="s">
        <v>134</v>
      </c>
      <c r="E7" s="151">
        <v>1.2</v>
      </c>
      <c r="F7" s="152"/>
      <c r="G7" s="153">
        <f>E7*F7</f>
        <v>0</v>
      </c>
    </row>
    <row r="8" spans="1:9" ht="38.25" customHeight="1" x14ac:dyDescent="0.25">
      <c r="A8" s="149">
        <v>1.1299999999999999</v>
      </c>
      <c r="B8" s="490" t="s">
        <v>136</v>
      </c>
      <c r="C8" s="491"/>
      <c r="D8" s="150" t="s">
        <v>134</v>
      </c>
      <c r="E8" s="151">
        <f>1.4*1.4*0.6*6</f>
        <v>7.0559999999999983</v>
      </c>
      <c r="F8" s="152"/>
      <c r="G8" s="153">
        <f>E8*F8</f>
        <v>0</v>
      </c>
    </row>
    <row r="9" spans="1:9" s="418" customFormat="1" ht="15.75" x14ac:dyDescent="0.25">
      <c r="A9" s="430">
        <v>2</v>
      </c>
      <c r="B9" s="481" t="s">
        <v>137</v>
      </c>
      <c r="C9" s="482"/>
      <c r="D9" s="482"/>
      <c r="E9" s="482"/>
      <c r="F9" s="482"/>
      <c r="G9" s="483"/>
    </row>
    <row r="10" spans="1:9" ht="45" customHeight="1" x14ac:dyDescent="0.25">
      <c r="A10" s="155">
        <v>2.11</v>
      </c>
      <c r="B10" s="465" t="s">
        <v>138</v>
      </c>
      <c r="C10" s="477"/>
      <c r="D10" s="150" t="s">
        <v>134</v>
      </c>
      <c r="E10" s="151">
        <v>5.83</v>
      </c>
      <c r="F10" s="152"/>
      <c r="G10" s="153">
        <f>E10*F10</f>
        <v>0</v>
      </c>
    </row>
    <row r="11" spans="1:9" ht="29.25" customHeight="1" x14ac:dyDescent="0.25">
      <c r="A11" s="155">
        <v>2.15</v>
      </c>
      <c r="B11" s="484" t="s">
        <v>139</v>
      </c>
      <c r="C11" s="485"/>
      <c r="D11" s="156" t="s">
        <v>134</v>
      </c>
      <c r="E11" s="157">
        <v>9.32</v>
      </c>
      <c r="F11" s="152"/>
      <c r="G11" s="153">
        <f>E11*F11</f>
        <v>0</v>
      </c>
    </row>
    <row r="12" spans="1:9" s="418" customFormat="1" ht="15.75" x14ac:dyDescent="0.25">
      <c r="A12" s="431">
        <v>3</v>
      </c>
      <c r="B12" s="482" t="s">
        <v>140</v>
      </c>
      <c r="C12" s="482"/>
      <c r="D12" s="482"/>
      <c r="E12" s="482"/>
      <c r="F12" s="482"/>
      <c r="G12" s="483"/>
    </row>
    <row r="13" spans="1:9" ht="58.5" customHeight="1" x14ac:dyDescent="0.25">
      <c r="A13" s="155">
        <v>3.11</v>
      </c>
      <c r="B13" s="465" t="s">
        <v>141</v>
      </c>
      <c r="C13" s="477"/>
      <c r="D13" s="150" t="s">
        <v>134</v>
      </c>
      <c r="E13" s="151">
        <f>3.4*6.4*0.15</f>
        <v>3.2640000000000002</v>
      </c>
      <c r="F13" s="152"/>
      <c r="G13" s="153">
        <f>E13*F13</f>
        <v>0</v>
      </c>
    </row>
    <row r="14" spans="1:9" ht="16.5" customHeight="1" x14ac:dyDescent="0.25">
      <c r="A14" s="155">
        <v>3.13</v>
      </c>
      <c r="B14" s="465" t="s">
        <v>142</v>
      </c>
      <c r="C14" s="466"/>
      <c r="D14" s="158" t="s">
        <v>143</v>
      </c>
      <c r="E14" s="151">
        <v>17</v>
      </c>
      <c r="F14" s="152"/>
      <c r="G14" s="153">
        <f>E14*F14</f>
        <v>0</v>
      </c>
    </row>
    <row r="15" spans="1:9" ht="45" customHeight="1" x14ac:dyDescent="0.25">
      <c r="A15" s="155">
        <v>3.14</v>
      </c>
      <c r="B15" s="465" t="s">
        <v>144</v>
      </c>
      <c r="C15" s="477"/>
      <c r="D15" s="150" t="s">
        <v>134</v>
      </c>
      <c r="E15" s="151">
        <f>18.8*1.5*0.12</f>
        <v>3.3840000000000003</v>
      </c>
      <c r="F15" s="152"/>
      <c r="G15" s="153">
        <f>E15*F15</f>
        <v>0</v>
      </c>
    </row>
    <row r="16" spans="1:9" ht="44.25" customHeight="1" x14ac:dyDescent="0.25">
      <c r="A16" s="155">
        <v>3.16</v>
      </c>
      <c r="B16" s="465" t="s">
        <v>145</v>
      </c>
      <c r="C16" s="477"/>
      <c r="D16" s="150" t="s">
        <v>134</v>
      </c>
      <c r="E16" s="151">
        <f>3.2*6.2*0.1</f>
        <v>1.9840000000000004</v>
      </c>
      <c r="F16" s="152"/>
      <c r="G16" s="153">
        <f>E16*F16</f>
        <v>0</v>
      </c>
    </row>
    <row r="17" spans="1:7" ht="15.75" x14ac:dyDescent="0.25">
      <c r="A17" s="154">
        <v>4</v>
      </c>
      <c r="B17" s="478" t="s">
        <v>146</v>
      </c>
      <c r="C17" s="479"/>
      <c r="D17" s="479"/>
      <c r="E17" s="479"/>
      <c r="F17" s="479"/>
      <c r="G17" s="480"/>
    </row>
    <row r="18" spans="1:7" ht="51" customHeight="1" x14ac:dyDescent="0.25">
      <c r="A18" s="155">
        <v>4.1100000000000003</v>
      </c>
      <c r="B18" s="465" t="s">
        <v>147</v>
      </c>
      <c r="C18" s="467"/>
      <c r="D18" s="158" t="s">
        <v>148</v>
      </c>
      <c r="E18" s="159">
        <v>0.02</v>
      </c>
      <c r="F18" s="152"/>
      <c r="G18" s="153">
        <f>E18*F18</f>
        <v>0</v>
      </c>
    </row>
    <row r="19" spans="1:7" ht="15.75" customHeight="1" x14ac:dyDescent="0.25">
      <c r="A19" s="155">
        <v>4.13</v>
      </c>
      <c r="B19" s="465" t="s">
        <v>149</v>
      </c>
      <c r="C19" s="466"/>
      <c r="D19" s="160" t="s">
        <v>150</v>
      </c>
      <c r="E19" s="159">
        <v>0.4</v>
      </c>
      <c r="F19" s="152"/>
      <c r="G19" s="153">
        <f>E19*F19</f>
        <v>0</v>
      </c>
    </row>
    <row r="20" spans="1:7" ht="16.5" customHeight="1" x14ac:dyDescent="0.25">
      <c r="A20" s="155">
        <v>4.1399999999999997</v>
      </c>
      <c r="B20" s="465" t="s">
        <v>151</v>
      </c>
      <c r="C20" s="466"/>
      <c r="D20" s="158" t="s">
        <v>152</v>
      </c>
      <c r="E20" s="159">
        <v>16</v>
      </c>
      <c r="F20" s="152"/>
      <c r="G20" s="153">
        <f>E20*F20</f>
        <v>0</v>
      </c>
    </row>
    <row r="21" spans="1:7" ht="38.25" customHeight="1" x14ac:dyDescent="0.25">
      <c r="A21" s="155">
        <v>4.1500000000000004</v>
      </c>
      <c r="B21" s="465" t="s">
        <v>153</v>
      </c>
      <c r="C21" s="466"/>
      <c r="D21" s="158" t="s">
        <v>3</v>
      </c>
      <c r="E21" s="159">
        <v>1</v>
      </c>
      <c r="F21" s="152"/>
      <c r="G21" s="153">
        <f>E21*F21</f>
        <v>0</v>
      </c>
    </row>
    <row r="22" spans="1:7" ht="28.5" customHeight="1" thickBot="1" x14ac:dyDescent="0.3">
      <c r="A22" s="155">
        <v>4.16</v>
      </c>
      <c r="B22" s="465" t="s">
        <v>154</v>
      </c>
      <c r="C22" s="467"/>
      <c r="D22" s="158" t="s">
        <v>148</v>
      </c>
      <c r="E22" s="159">
        <v>1</v>
      </c>
      <c r="F22" s="152"/>
      <c r="G22" s="153">
        <f>E22*F22</f>
        <v>0</v>
      </c>
    </row>
    <row r="23" spans="1:7" ht="21" thickBot="1" x14ac:dyDescent="0.35">
      <c r="A23" s="468" t="s">
        <v>4</v>
      </c>
      <c r="B23" s="469"/>
      <c r="C23" s="469"/>
      <c r="D23" s="470"/>
      <c r="E23" s="470"/>
      <c r="F23" s="470"/>
      <c r="G23" s="161">
        <f>SUM(G6:G8:G10:G11:G13:G16:G18:G22)</f>
        <v>0</v>
      </c>
    </row>
  </sheetData>
  <mergeCells count="22">
    <mergeCell ref="B14:C14"/>
    <mergeCell ref="B4:C4"/>
    <mergeCell ref="B5:G5"/>
    <mergeCell ref="B6:C6"/>
    <mergeCell ref="B7:C7"/>
    <mergeCell ref="B8:C8"/>
    <mergeCell ref="B21:C21"/>
    <mergeCell ref="B22:C22"/>
    <mergeCell ref="A23:F23"/>
    <mergeCell ref="A1:G1"/>
    <mergeCell ref="A2:G2"/>
    <mergeCell ref="B15:C15"/>
    <mergeCell ref="B16:C16"/>
    <mergeCell ref="B17:G17"/>
    <mergeCell ref="B18:C18"/>
    <mergeCell ref="B19:C19"/>
    <mergeCell ref="B20:C20"/>
    <mergeCell ref="B9:G9"/>
    <mergeCell ref="B10:C10"/>
    <mergeCell ref="B11:C11"/>
    <mergeCell ref="B12:G12"/>
    <mergeCell ref="B13:C13"/>
  </mergeCells>
  <pageMargins left="0.7" right="0.7" top="0.75" bottom="0.75" header="0.3" footer="0.3"/>
  <pageSetup paperSize="0" scale="82"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95" zoomScaleSheetLayoutView="100" workbookViewId="0">
      <selection activeCell="H7" sqref="H7"/>
    </sheetView>
  </sheetViews>
  <sheetFormatPr defaultRowHeight="15" x14ac:dyDescent="0.25"/>
  <cols>
    <col min="2" max="2" width="42.7109375" customWidth="1"/>
    <col min="4" max="4" width="9.42578125" bestFit="1" customWidth="1"/>
    <col min="5" max="5" width="11.85546875" customWidth="1"/>
    <col min="6" max="6" width="15.85546875" style="355" customWidth="1"/>
  </cols>
  <sheetData>
    <row r="1" spans="1:8" ht="18" customHeight="1" thickBot="1" x14ac:dyDescent="0.3">
      <c r="A1" s="445" t="s">
        <v>660</v>
      </c>
      <c r="B1" s="445"/>
      <c r="C1" s="445"/>
      <c r="D1" s="445"/>
      <c r="E1" s="445"/>
      <c r="F1" s="445"/>
      <c r="G1" s="242"/>
      <c r="H1" s="243"/>
    </row>
    <row r="3" spans="1:8" ht="15.75" x14ac:dyDescent="0.25">
      <c r="A3" s="3" t="s">
        <v>32</v>
      </c>
      <c r="B3" s="3" t="s">
        <v>0</v>
      </c>
      <c r="C3" s="4" t="s">
        <v>1</v>
      </c>
      <c r="D3" s="5" t="s">
        <v>2</v>
      </c>
      <c r="E3" s="5" t="s">
        <v>33</v>
      </c>
      <c r="F3" s="349" t="s">
        <v>4</v>
      </c>
    </row>
    <row r="4" spans="1:8" s="245" customFormat="1" ht="63" customHeight="1" x14ac:dyDescent="0.25">
      <c r="A4" s="6">
        <v>1</v>
      </c>
      <c r="B4" s="357" t="s">
        <v>34</v>
      </c>
      <c r="C4" s="7" t="s">
        <v>5</v>
      </c>
      <c r="D4" s="7">
        <v>1</v>
      </c>
      <c r="E4" s="58"/>
      <c r="F4" s="350">
        <f>D4*E4</f>
        <v>0</v>
      </c>
    </row>
    <row r="5" spans="1:8" ht="50.25" customHeight="1" x14ac:dyDescent="0.25">
      <c r="A5" s="6">
        <v>2</v>
      </c>
      <c r="B5" s="8" t="s">
        <v>35</v>
      </c>
      <c r="C5" s="7" t="s">
        <v>5</v>
      </c>
      <c r="D5" s="7">
        <v>22</v>
      </c>
      <c r="E5" s="56"/>
      <c r="F5" s="350">
        <f t="shared" ref="F5" si="0">D5*E5</f>
        <v>0</v>
      </c>
    </row>
    <row r="6" spans="1:8" s="245" customFormat="1" ht="21.75" customHeight="1" x14ac:dyDescent="0.25">
      <c r="A6" s="6">
        <v>3</v>
      </c>
      <c r="B6" s="6" t="s">
        <v>36</v>
      </c>
      <c r="C6" s="7" t="s">
        <v>5</v>
      </c>
      <c r="D6" s="7">
        <v>1</v>
      </c>
      <c r="E6" s="58"/>
      <c r="F6" s="350">
        <f>D6*E6</f>
        <v>0</v>
      </c>
    </row>
    <row r="7" spans="1:8" s="245" customFormat="1" ht="47.25" x14ac:dyDescent="0.25">
      <c r="A7" s="6">
        <v>4</v>
      </c>
      <c r="B7" s="356" t="s">
        <v>37</v>
      </c>
      <c r="C7" s="55" t="s">
        <v>38</v>
      </c>
      <c r="D7" s="57">
        <v>1</v>
      </c>
      <c r="E7" s="59"/>
      <c r="F7" s="351">
        <f t="shared" ref="F7" si="1">D7*E7</f>
        <v>0</v>
      </c>
    </row>
    <row r="8" spans="1:8" ht="19.5" x14ac:dyDescent="0.25">
      <c r="A8" s="9"/>
      <c r="B8" s="16" t="s">
        <v>39</v>
      </c>
      <c r="C8" s="13"/>
      <c r="D8" s="14"/>
      <c r="E8" s="15"/>
      <c r="F8" s="352">
        <f>SUM(F4:F6)</f>
        <v>0</v>
      </c>
    </row>
    <row r="9" spans="1:8" ht="15.75" x14ac:dyDescent="0.25">
      <c r="A9" s="1"/>
      <c r="B9" s="17" t="s">
        <v>40</v>
      </c>
      <c r="C9" s="18"/>
      <c r="D9" s="18"/>
      <c r="E9" s="18"/>
      <c r="F9" s="353">
        <f>SUM(F8)</f>
        <v>0</v>
      </c>
    </row>
    <row r="10" spans="1:8" x14ac:dyDescent="0.25">
      <c r="A10" s="1"/>
      <c r="B10" s="1"/>
      <c r="C10" s="1"/>
      <c r="D10" s="1"/>
      <c r="E10" s="1"/>
      <c r="F10" s="354"/>
    </row>
  </sheetData>
  <mergeCells count="1">
    <mergeCell ref="A1:F1"/>
  </mergeCell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96" zoomScaleNormal="106" zoomScaleSheetLayoutView="96" workbookViewId="0">
      <selection activeCell="A2" sqref="A2:F7"/>
    </sheetView>
  </sheetViews>
  <sheetFormatPr defaultRowHeight="15" x14ac:dyDescent="0.25"/>
  <cols>
    <col min="2" max="2" width="57.7109375" customWidth="1"/>
    <col min="4" max="4" width="10.85546875" style="244" customWidth="1"/>
    <col min="6" max="6" width="11.42578125" customWidth="1"/>
  </cols>
  <sheetData>
    <row r="1" spans="1:6" ht="16.5" customHeight="1" thickBot="1" x14ac:dyDescent="0.3">
      <c r="A1" s="495" t="s">
        <v>664</v>
      </c>
      <c r="B1" s="496"/>
      <c r="C1" s="496"/>
      <c r="D1" s="496"/>
      <c r="E1" s="496"/>
      <c r="F1" s="497"/>
    </row>
    <row r="2" spans="1:6" ht="16.5" thickBot="1" x14ac:dyDescent="0.3">
      <c r="A2" s="19"/>
      <c r="B2" s="20"/>
      <c r="F2" s="21"/>
    </row>
    <row r="3" spans="1:6" ht="17.25" x14ac:dyDescent="0.25">
      <c r="A3" s="22" t="s">
        <v>41</v>
      </c>
      <c r="B3" s="23" t="s">
        <v>42</v>
      </c>
      <c r="C3" s="23" t="s">
        <v>43</v>
      </c>
      <c r="D3" s="24" t="s">
        <v>44</v>
      </c>
      <c r="E3" s="25" t="s">
        <v>45</v>
      </c>
      <c r="F3" s="26" t="s">
        <v>46</v>
      </c>
    </row>
    <row r="4" spans="1:6" ht="68.25" customHeight="1" x14ac:dyDescent="0.3">
      <c r="A4" s="27"/>
      <c r="B4" s="28" t="s">
        <v>47</v>
      </c>
      <c r="C4" s="27"/>
      <c r="D4" s="29"/>
      <c r="E4" s="27"/>
      <c r="F4" s="30"/>
    </row>
    <row r="5" spans="1:6" ht="87.75" customHeight="1" x14ac:dyDescent="0.25">
      <c r="A5" s="31">
        <v>1</v>
      </c>
      <c r="B5" s="32" t="s">
        <v>50</v>
      </c>
      <c r="C5" s="31" t="s">
        <v>48</v>
      </c>
      <c r="D5" s="33">
        <v>1</v>
      </c>
      <c r="E5" s="31"/>
      <c r="F5" s="34">
        <f>D5*E5</f>
        <v>0</v>
      </c>
    </row>
    <row r="6" spans="1:6" ht="15.75" thickBot="1" x14ac:dyDescent="0.3">
      <c r="A6" s="35"/>
      <c r="B6" s="35"/>
      <c r="C6" s="35"/>
      <c r="D6" s="36"/>
      <c r="E6" s="37"/>
      <c r="F6" s="38"/>
    </row>
    <row r="7" spans="1:6" ht="15.75" thickBot="1" x14ac:dyDescent="0.3">
      <c r="A7" s="506" t="s">
        <v>49</v>
      </c>
      <c r="B7" s="507"/>
      <c r="C7" s="507"/>
      <c r="D7" s="507"/>
      <c r="E7" s="507"/>
      <c r="F7" s="39">
        <f>SUM(F5:F6)</f>
        <v>0</v>
      </c>
    </row>
    <row r="8" spans="1:6" ht="15.75" thickBot="1" x14ac:dyDescent="0.3"/>
    <row r="9" spans="1:6" x14ac:dyDescent="0.25">
      <c r="A9" s="492" t="s">
        <v>51</v>
      </c>
      <c r="B9" s="493"/>
      <c r="C9" s="493"/>
      <c r="D9" s="493"/>
      <c r="E9" s="493"/>
      <c r="F9" s="494"/>
    </row>
    <row r="10" spans="1:6" s="245" customFormat="1" x14ac:dyDescent="0.25">
      <c r="A10" s="498" t="s">
        <v>52</v>
      </c>
      <c r="B10" s="500" t="s">
        <v>53</v>
      </c>
      <c r="C10" s="500" t="s">
        <v>54</v>
      </c>
      <c r="D10" s="500" t="s">
        <v>55</v>
      </c>
      <c r="E10" s="502" t="s">
        <v>56</v>
      </c>
      <c r="F10" s="504" t="s">
        <v>57</v>
      </c>
    </row>
    <row r="11" spans="1:6" ht="12.75" customHeight="1" thickBot="1" x14ac:dyDescent="0.3">
      <c r="A11" s="499"/>
      <c r="B11" s="501"/>
      <c r="C11" s="501"/>
      <c r="D11" s="501"/>
      <c r="E11" s="503"/>
      <c r="F11" s="505"/>
    </row>
    <row r="12" spans="1:6" x14ac:dyDescent="0.25">
      <c r="A12" s="40"/>
      <c r="B12" s="41" t="s">
        <v>58</v>
      </c>
      <c r="C12" s="42"/>
      <c r="D12" s="40"/>
      <c r="E12" s="43"/>
      <c r="F12" s="44"/>
    </row>
    <row r="13" spans="1:6" x14ac:dyDescent="0.25">
      <c r="A13" s="45" t="s">
        <v>59</v>
      </c>
      <c r="B13" s="46" t="s">
        <v>60</v>
      </c>
      <c r="C13" s="42"/>
      <c r="D13" s="40"/>
      <c r="E13" s="43"/>
      <c r="F13" s="44"/>
    </row>
    <row r="14" spans="1:6" s="245" customFormat="1" ht="30" x14ac:dyDescent="0.25">
      <c r="A14" s="246">
        <v>1</v>
      </c>
      <c r="B14" s="247" t="s">
        <v>61</v>
      </c>
      <c r="C14" s="248">
        <f>80*5</f>
        <v>400</v>
      </c>
      <c r="D14" s="12" t="s">
        <v>62</v>
      </c>
      <c r="E14" s="12"/>
      <c r="F14" s="249">
        <f>C14*E14</f>
        <v>0</v>
      </c>
    </row>
    <row r="15" spans="1:6" s="245" customFormat="1" ht="45" x14ac:dyDescent="0.25">
      <c r="A15" s="246">
        <v>2</v>
      </c>
      <c r="B15" s="247" t="s">
        <v>63</v>
      </c>
      <c r="C15" s="248">
        <f>80*0.5*0.8</f>
        <v>32</v>
      </c>
      <c r="D15" s="12" t="s">
        <v>64</v>
      </c>
      <c r="E15" s="12"/>
      <c r="F15" s="249">
        <f>C15*E15</f>
        <v>0</v>
      </c>
    </row>
    <row r="16" spans="1:6" x14ac:dyDescent="0.25">
      <c r="A16" s="49" t="s">
        <v>65</v>
      </c>
      <c r="B16" s="50" t="s">
        <v>66</v>
      </c>
      <c r="C16" s="1"/>
      <c r="D16" s="11"/>
      <c r="E16" s="11"/>
      <c r="F16" s="48"/>
    </row>
    <row r="17" spans="1:6" ht="30" x14ac:dyDescent="0.25">
      <c r="A17" s="47">
        <v>1</v>
      </c>
      <c r="B17" s="2" t="s">
        <v>67</v>
      </c>
      <c r="C17" s="1">
        <f>0.5*80*1</f>
        <v>40</v>
      </c>
      <c r="D17" s="11" t="s">
        <v>64</v>
      </c>
      <c r="E17" s="11"/>
      <c r="F17" s="48">
        <f t="shared" ref="F17:F24" si="0">C17*E17</f>
        <v>0</v>
      </c>
    </row>
    <row r="18" spans="1:6" ht="30" x14ac:dyDescent="0.25">
      <c r="A18" s="47">
        <v>2</v>
      </c>
      <c r="B18" s="2" t="s">
        <v>68</v>
      </c>
      <c r="C18" s="1">
        <f>80*0.5*0.2</f>
        <v>8</v>
      </c>
      <c r="D18" s="11" t="s">
        <v>64</v>
      </c>
      <c r="E18" s="11"/>
      <c r="F18" s="48">
        <f>C18*E18</f>
        <v>0</v>
      </c>
    </row>
    <row r="19" spans="1:6" x14ac:dyDescent="0.25">
      <c r="A19" s="49" t="s">
        <v>69</v>
      </c>
      <c r="B19" s="50" t="s">
        <v>70</v>
      </c>
      <c r="C19" s="1"/>
      <c r="D19" s="11"/>
      <c r="E19" s="11"/>
      <c r="F19" s="48"/>
    </row>
    <row r="20" spans="1:6" ht="30" x14ac:dyDescent="0.25">
      <c r="A20" s="47">
        <v>1</v>
      </c>
      <c r="B20" s="2" t="s">
        <v>71</v>
      </c>
      <c r="C20" s="1">
        <f>0.4*80*2.8</f>
        <v>89.6</v>
      </c>
      <c r="D20" s="11" t="s">
        <v>64</v>
      </c>
      <c r="E20" s="11"/>
      <c r="F20" s="48">
        <f t="shared" si="0"/>
        <v>0</v>
      </c>
    </row>
    <row r="21" spans="1:6" ht="30" x14ac:dyDescent="0.25">
      <c r="A21" s="47">
        <v>2</v>
      </c>
      <c r="B21" s="2" t="s">
        <v>72</v>
      </c>
      <c r="C21" s="1">
        <v>80</v>
      </c>
      <c r="D21" s="11" t="s">
        <v>73</v>
      </c>
      <c r="E21" s="11"/>
      <c r="F21" s="48">
        <f t="shared" si="0"/>
        <v>0</v>
      </c>
    </row>
    <row r="22" spans="1:6" ht="30" x14ac:dyDescent="0.25">
      <c r="A22" s="47">
        <v>3</v>
      </c>
      <c r="B22" s="2" t="s">
        <v>74</v>
      </c>
      <c r="C22" s="1">
        <f>80*3*2</f>
        <v>480</v>
      </c>
      <c r="D22" s="11" t="s">
        <v>62</v>
      </c>
      <c r="E22" s="11"/>
      <c r="F22" s="48">
        <f t="shared" si="0"/>
        <v>0</v>
      </c>
    </row>
    <row r="23" spans="1:6" s="245" customFormat="1" ht="21.75" customHeight="1" x14ac:dyDescent="0.25">
      <c r="A23" s="246">
        <v>4</v>
      </c>
      <c r="B23" s="247" t="s">
        <v>75</v>
      </c>
      <c r="C23" s="248">
        <f>80*3*2</f>
        <v>480</v>
      </c>
      <c r="D23" s="12" t="s">
        <v>62</v>
      </c>
      <c r="E23" s="12"/>
      <c r="F23" s="249">
        <f t="shared" si="0"/>
        <v>0</v>
      </c>
    </row>
    <row r="24" spans="1:6" s="245" customFormat="1" ht="30" x14ac:dyDescent="0.25">
      <c r="A24" s="246">
        <v>5</v>
      </c>
      <c r="B24" s="250" t="s">
        <v>76</v>
      </c>
      <c r="C24" s="251">
        <v>1</v>
      </c>
      <c r="D24" s="252" t="s">
        <v>5</v>
      </c>
      <c r="E24" s="252"/>
      <c r="F24" s="249">
        <f t="shared" si="0"/>
        <v>0</v>
      </c>
    </row>
    <row r="25" spans="1:6" x14ac:dyDescent="0.25">
      <c r="A25" s="51"/>
      <c r="B25" s="62" t="s">
        <v>77</v>
      </c>
      <c r="C25" s="52"/>
      <c r="D25" s="53"/>
      <c r="E25" s="53"/>
      <c r="F25" s="54">
        <f>SUM(F14:F24)</f>
        <v>0</v>
      </c>
    </row>
    <row r="26" spans="1:6" x14ac:dyDescent="0.25">
      <c r="A26" s="1"/>
      <c r="B26" s="1"/>
      <c r="C26" s="1"/>
      <c r="D26" s="11"/>
      <c r="E26" s="1"/>
      <c r="F26" s="1"/>
    </row>
    <row r="27" spans="1:6" ht="15.75" x14ac:dyDescent="0.25">
      <c r="A27" s="1"/>
      <c r="B27" s="60" t="s">
        <v>79</v>
      </c>
      <c r="C27" s="1"/>
      <c r="D27" s="11"/>
      <c r="E27" s="1"/>
      <c r="F27" s="61">
        <f>SUM(F25,F7)</f>
        <v>0</v>
      </c>
    </row>
  </sheetData>
  <mergeCells count="9">
    <mergeCell ref="A9:F9"/>
    <mergeCell ref="A1:F1"/>
    <mergeCell ref="A10:A11"/>
    <mergeCell ref="B10:B11"/>
    <mergeCell ref="C10:C11"/>
    <mergeCell ref="D10:D11"/>
    <mergeCell ref="E10:E11"/>
    <mergeCell ref="F10:F11"/>
    <mergeCell ref="A7:E7"/>
  </mergeCell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view="pageBreakPreview" zoomScale="98" zoomScaleNormal="85" zoomScaleSheetLayoutView="98" workbookViewId="0">
      <selection activeCell="G4" sqref="G4"/>
    </sheetView>
  </sheetViews>
  <sheetFormatPr defaultRowHeight="15" x14ac:dyDescent="0.25"/>
  <cols>
    <col min="2" max="2" width="52" customWidth="1"/>
  </cols>
  <sheetData>
    <row r="1" spans="1:6" ht="16.5" thickBot="1" x14ac:dyDescent="0.3">
      <c r="A1" s="19"/>
      <c r="B1" s="20"/>
      <c r="D1" s="244"/>
      <c r="F1" s="21"/>
    </row>
    <row r="2" spans="1:6" ht="34.5" x14ac:dyDescent="0.25">
      <c r="A2" s="22" t="s">
        <v>41</v>
      </c>
      <c r="B2" s="23" t="s">
        <v>42</v>
      </c>
      <c r="C2" s="23" t="s">
        <v>43</v>
      </c>
      <c r="D2" s="24" t="s">
        <v>44</v>
      </c>
      <c r="E2" s="25" t="s">
        <v>45</v>
      </c>
      <c r="F2" s="26" t="s">
        <v>46</v>
      </c>
    </row>
    <row r="3" spans="1:6" ht="89.25" customHeight="1" x14ac:dyDescent="0.3">
      <c r="A3" s="27"/>
      <c r="B3" s="28" t="s">
        <v>739</v>
      </c>
      <c r="C3" s="27"/>
      <c r="D3" s="29"/>
      <c r="E3" s="27"/>
      <c r="F3" s="30"/>
    </row>
    <row r="4" spans="1:6" ht="108" customHeight="1" x14ac:dyDescent="0.25">
      <c r="A4" s="31">
        <v>1</v>
      </c>
      <c r="B4" s="32" t="s">
        <v>50</v>
      </c>
      <c r="C4" s="31" t="s">
        <v>48</v>
      </c>
      <c r="D4" s="33">
        <v>1</v>
      </c>
      <c r="E4" s="31"/>
      <c r="F4" s="34">
        <f>D4*E4</f>
        <v>0</v>
      </c>
    </row>
    <row r="5" spans="1:6" ht="15.75" thickBot="1" x14ac:dyDescent="0.3">
      <c r="A5" s="35"/>
      <c r="B5" s="35"/>
      <c r="C5" s="35"/>
      <c r="D5" s="36"/>
      <c r="E5" s="37"/>
      <c r="F5" s="38"/>
    </row>
    <row r="6" spans="1:6" ht="15.75" thickBot="1" x14ac:dyDescent="0.3">
      <c r="A6" s="506" t="s">
        <v>738</v>
      </c>
      <c r="B6" s="507"/>
      <c r="C6" s="507"/>
      <c r="D6" s="507"/>
      <c r="E6" s="507"/>
      <c r="F6" s="39">
        <f>SUM(F4:F5)</f>
        <v>0</v>
      </c>
    </row>
  </sheetData>
  <mergeCells count="1">
    <mergeCell ref="A6:E6"/>
  </mergeCells>
  <pageMargins left="0.7" right="0.7" top="0.75" bottom="0.75" header="0.3" footer="0.3"/>
  <pageSetup paperSize="0"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7"/>
  <sheetViews>
    <sheetView view="pageBreakPreview" zoomScale="80" zoomScaleNormal="85" zoomScaleSheetLayoutView="80" workbookViewId="0">
      <selection activeCell="J267" sqref="J267"/>
    </sheetView>
  </sheetViews>
  <sheetFormatPr defaultColWidth="9.140625" defaultRowHeight="15.75" x14ac:dyDescent="0.25"/>
  <cols>
    <col min="1" max="1" width="10.28515625" style="330" customWidth="1"/>
    <col min="2" max="2" width="11.7109375" style="272" customWidth="1"/>
    <col min="3" max="3" width="13.28515625" style="266" customWidth="1"/>
    <col min="4" max="4" width="18.140625" style="266" customWidth="1"/>
    <col min="5" max="5" width="33.42578125" style="266" customWidth="1"/>
    <col min="6" max="6" width="10.7109375" style="331" customWidth="1"/>
    <col min="7" max="7" width="14" style="331" customWidth="1"/>
    <col min="8" max="8" width="11.7109375" style="295" customWidth="1"/>
    <col min="9" max="9" width="16.5703125" style="340" customWidth="1"/>
    <col min="10" max="10" width="15.140625" style="268" bestFit="1" customWidth="1"/>
    <col min="11" max="14" width="9.140625" style="269"/>
    <col min="15" max="15" width="11.5703125" style="269" bestFit="1" customWidth="1"/>
    <col min="16" max="16384" width="9.140625" style="269"/>
  </cols>
  <sheetData>
    <row r="1" spans="1:10" s="256" customFormat="1" ht="24.75" customHeight="1" x14ac:dyDescent="0.25">
      <c r="A1" s="253" t="s">
        <v>157</v>
      </c>
      <c r="B1" s="508" t="s">
        <v>158</v>
      </c>
      <c r="C1" s="509"/>
      <c r="D1" s="509"/>
      <c r="E1" s="510"/>
      <c r="F1" s="253" t="s">
        <v>159</v>
      </c>
      <c r="G1" s="254" t="s">
        <v>160</v>
      </c>
      <c r="H1" s="254" t="s">
        <v>161</v>
      </c>
      <c r="I1" s="255" t="s">
        <v>162</v>
      </c>
    </row>
    <row r="2" spans="1:10" s="259" customFormat="1" x14ac:dyDescent="0.25">
      <c r="A2" s="257"/>
      <c r="B2" s="258"/>
      <c r="F2" s="260"/>
      <c r="G2" s="261"/>
      <c r="H2" s="262"/>
      <c r="I2" s="332"/>
      <c r="J2" s="263"/>
    </row>
    <row r="3" spans="1:10" x14ac:dyDescent="0.25">
      <c r="A3" s="264"/>
      <c r="B3" s="265" t="s">
        <v>661</v>
      </c>
      <c r="F3" s="267"/>
      <c r="G3" s="267"/>
      <c r="H3" s="267"/>
      <c r="I3" s="277"/>
    </row>
    <row r="4" spans="1:10" x14ac:dyDescent="0.25">
      <c r="A4" s="264"/>
      <c r="B4" s="265" t="str">
        <f>'[1]Elevated water tank'!B5</f>
        <v>AFMADHOW DISTRICT</v>
      </c>
      <c r="F4" s="267"/>
      <c r="G4" s="267"/>
      <c r="H4" s="267"/>
      <c r="I4" s="277"/>
    </row>
    <row r="5" spans="1:10" x14ac:dyDescent="0.25">
      <c r="A5" s="264"/>
      <c r="B5" s="265"/>
      <c r="F5" s="267"/>
      <c r="G5" s="267"/>
      <c r="H5" s="267"/>
      <c r="I5" s="277"/>
    </row>
    <row r="6" spans="1:10" x14ac:dyDescent="0.25">
      <c r="A6" s="264"/>
      <c r="B6" s="265" t="s">
        <v>163</v>
      </c>
      <c r="F6" s="267"/>
      <c r="G6" s="267"/>
      <c r="H6" s="267"/>
      <c r="I6" s="277"/>
    </row>
    <row r="7" spans="1:10" x14ac:dyDescent="0.25">
      <c r="A7" s="264"/>
      <c r="B7" s="270"/>
      <c r="F7" s="267"/>
      <c r="G7" s="267"/>
      <c r="H7" s="267"/>
      <c r="I7" s="277"/>
    </row>
    <row r="8" spans="1:10" x14ac:dyDescent="0.25">
      <c r="A8" s="264"/>
      <c r="B8" s="265" t="s">
        <v>164</v>
      </c>
      <c r="F8" s="267"/>
      <c r="G8" s="267"/>
      <c r="H8" s="267"/>
      <c r="I8" s="277"/>
    </row>
    <row r="9" spans="1:10" x14ac:dyDescent="0.25">
      <c r="A9" s="264"/>
      <c r="B9" s="265"/>
      <c r="F9" s="267"/>
      <c r="G9" s="267"/>
      <c r="H9" s="267"/>
      <c r="I9" s="277"/>
    </row>
    <row r="10" spans="1:10" x14ac:dyDescent="0.25">
      <c r="A10" s="264"/>
      <c r="B10" s="265"/>
      <c r="C10" s="271"/>
      <c r="F10" s="267"/>
      <c r="G10" s="267"/>
      <c r="H10" s="267"/>
      <c r="I10" s="277"/>
    </row>
    <row r="11" spans="1:10" x14ac:dyDescent="0.25">
      <c r="A11" s="264" t="s">
        <v>59</v>
      </c>
      <c r="B11" s="272" t="s">
        <v>165</v>
      </c>
      <c r="C11" s="271"/>
      <c r="F11" s="267"/>
      <c r="G11" s="267"/>
      <c r="H11" s="267"/>
      <c r="I11" s="277"/>
    </row>
    <row r="12" spans="1:10" x14ac:dyDescent="0.25">
      <c r="A12" s="264"/>
      <c r="B12" s="272" t="s">
        <v>166</v>
      </c>
      <c r="C12" s="271"/>
      <c r="F12" s="267" t="s">
        <v>167</v>
      </c>
      <c r="G12" s="267">
        <v>15</v>
      </c>
      <c r="H12" s="267"/>
      <c r="I12" s="277"/>
    </row>
    <row r="13" spans="1:10" x14ac:dyDescent="0.25">
      <c r="A13" s="264"/>
      <c r="C13" s="271"/>
      <c r="F13" s="267"/>
      <c r="G13" s="267"/>
      <c r="H13" s="267"/>
      <c r="I13" s="277"/>
    </row>
    <row r="14" spans="1:10" x14ac:dyDescent="0.25">
      <c r="A14" s="264" t="s">
        <v>65</v>
      </c>
      <c r="B14" s="272" t="s">
        <v>168</v>
      </c>
      <c r="C14" s="271"/>
      <c r="F14" s="267"/>
      <c r="G14" s="267"/>
      <c r="H14" s="267"/>
      <c r="I14" s="277"/>
    </row>
    <row r="15" spans="1:10" x14ac:dyDescent="0.25">
      <c r="A15" s="264"/>
      <c r="B15" s="272" t="s">
        <v>169</v>
      </c>
      <c r="C15" s="271"/>
      <c r="F15" s="267"/>
      <c r="G15" s="267"/>
      <c r="H15" s="267"/>
      <c r="I15" s="277"/>
    </row>
    <row r="16" spans="1:10" x14ac:dyDescent="0.25">
      <c r="A16" s="264"/>
      <c r="B16" s="272" t="s">
        <v>170</v>
      </c>
      <c r="C16" s="271"/>
      <c r="F16" s="267" t="s">
        <v>3</v>
      </c>
      <c r="G16" s="267">
        <v>1</v>
      </c>
      <c r="H16" s="267"/>
      <c r="I16" s="277"/>
    </row>
    <row r="17" spans="1:10" x14ac:dyDescent="0.25">
      <c r="A17" s="264"/>
      <c r="C17" s="271"/>
      <c r="F17" s="267"/>
      <c r="G17" s="267"/>
      <c r="H17" s="267"/>
      <c r="I17" s="277"/>
    </row>
    <row r="18" spans="1:10" x14ac:dyDescent="0.25">
      <c r="A18" s="264"/>
      <c r="B18" s="270" t="s">
        <v>171</v>
      </c>
      <c r="C18" s="271"/>
      <c r="F18" s="273" t="s">
        <v>172</v>
      </c>
      <c r="G18" s="267"/>
      <c r="H18" s="267"/>
      <c r="I18" s="333">
        <f>SUM(I12:I16)</f>
        <v>0</v>
      </c>
    </row>
    <row r="19" spans="1:10" x14ac:dyDescent="0.25">
      <c r="A19" s="264"/>
      <c r="B19" s="270"/>
      <c r="C19" s="271"/>
      <c r="F19" s="267"/>
      <c r="G19" s="267"/>
      <c r="H19" s="267"/>
      <c r="I19" s="333"/>
    </row>
    <row r="20" spans="1:10" x14ac:dyDescent="0.25">
      <c r="A20" s="264"/>
      <c r="B20" s="265" t="str">
        <f>B3</f>
        <v>PROPOSED BAIDOA BOREHOLE</v>
      </c>
      <c r="C20" s="271"/>
      <c r="F20" s="267"/>
      <c r="G20" s="267"/>
      <c r="H20" s="267"/>
      <c r="I20" s="333"/>
    </row>
    <row r="21" spans="1:10" x14ac:dyDescent="0.25">
      <c r="A21" s="264"/>
      <c r="B21" s="265" t="str">
        <f>B4</f>
        <v>AFMADHOW DISTRICT</v>
      </c>
      <c r="C21" s="271"/>
      <c r="F21" s="267"/>
      <c r="G21" s="267"/>
      <c r="H21" s="267"/>
      <c r="I21" s="333"/>
    </row>
    <row r="22" spans="1:10" x14ac:dyDescent="0.25">
      <c r="A22" s="264"/>
      <c r="B22" s="270"/>
      <c r="C22" s="271"/>
      <c r="F22" s="267"/>
      <c r="G22" s="267"/>
      <c r="H22" s="267"/>
      <c r="I22" s="333"/>
    </row>
    <row r="23" spans="1:10" x14ac:dyDescent="0.25">
      <c r="A23" s="264"/>
      <c r="B23" s="265" t="s">
        <v>173</v>
      </c>
      <c r="C23" s="271"/>
      <c r="F23" s="267"/>
      <c r="G23" s="267"/>
      <c r="H23" s="267"/>
      <c r="I23" s="277"/>
    </row>
    <row r="24" spans="1:10" x14ac:dyDescent="0.25">
      <c r="A24" s="264"/>
      <c r="B24" s="265"/>
      <c r="C24" s="271"/>
      <c r="F24" s="267"/>
      <c r="G24" s="267"/>
      <c r="H24" s="267"/>
      <c r="I24" s="277"/>
    </row>
    <row r="25" spans="1:10" x14ac:dyDescent="0.25">
      <c r="A25" s="264"/>
      <c r="B25" s="274" t="s">
        <v>174</v>
      </c>
      <c r="F25" s="267"/>
      <c r="G25" s="267"/>
      <c r="H25" s="267"/>
      <c r="I25" s="277"/>
    </row>
    <row r="26" spans="1:10" x14ac:dyDescent="0.25">
      <c r="A26" s="264"/>
      <c r="B26" s="274" t="s">
        <v>175</v>
      </c>
      <c r="F26" s="267"/>
      <c r="G26" s="267"/>
      <c r="H26" s="267"/>
      <c r="I26" s="277"/>
    </row>
    <row r="27" spans="1:10" x14ac:dyDescent="0.25">
      <c r="A27" s="264"/>
      <c r="B27" s="274"/>
      <c r="F27" s="267"/>
      <c r="G27" s="267"/>
      <c r="H27" s="267"/>
      <c r="I27" s="277"/>
    </row>
    <row r="28" spans="1:10" x14ac:dyDescent="0.25">
      <c r="A28" s="264" t="s">
        <v>59</v>
      </c>
      <c r="B28" s="272" t="s">
        <v>176</v>
      </c>
      <c r="F28" s="267" t="s">
        <v>177</v>
      </c>
      <c r="G28" s="267">
        <f>12*0.2</f>
        <v>2.4000000000000004</v>
      </c>
      <c r="H28" s="267"/>
      <c r="I28" s="277"/>
    </row>
    <row r="29" spans="1:10" x14ac:dyDescent="0.25">
      <c r="A29" s="264"/>
      <c r="B29" s="274"/>
      <c r="F29" s="267"/>
      <c r="G29" s="267"/>
      <c r="H29" s="267"/>
      <c r="I29" s="277"/>
    </row>
    <row r="30" spans="1:10" x14ac:dyDescent="0.25">
      <c r="A30" s="264" t="s">
        <v>65</v>
      </c>
      <c r="B30" s="272" t="s">
        <v>178</v>
      </c>
      <c r="F30" s="267"/>
      <c r="G30" s="267"/>
      <c r="H30" s="267"/>
      <c r="I30" s="277"/>
    </row>
    <row r="31" spans="1:10" x14ac:dyDescent="0.25">
      <c r="A31" s="264"/>
      <c r="B31" s="272" t="s">
        <v>179</v>
      </c>
      <c r="F31" s="267" t="s">
        <v>177</v>
      </c>
      <c r="G31" s="267">
        <f>12*0.6*1</f>
        <v>7.1999999999999993</v>
      </c>
      <c r="H31" s="267"/>
      <c r="I31" s="277"/>
      <c r="J31" s="269"/>
    </row>
    <row r="32" spans="1:10" x14ac:dyDescent="0.25">
      <c r="A32" s="264"/>
      <c r="F32" s="267"/>
      <c r="G32" s="267"/>
      <c r="H32" s="267"/>
      <c r="I32" s="277"/>
      <c r="J32" s="269"/>
    </row>
    <row r="33" spans="1:10" x14ac:dyDescent="0.25">
      <c r="A33" s="264"/>
      <c r="B33" s="274" t="s">
        <v>180</v>
      </c>
      <c r="F33" s="267"/>
      <c r="G33" s="267"/>
      <c r="H33" s="267"/>
      <c r="I33" s="277"/>
      <c r="J33" s="269"/>
    </row>
    <row r="34" spans="1:10" x14ac:dyDescent="0.25">
      <c r="A34" s="264"/>
      <c r="F34" s="267"/>
      <c r="G34" s="267"/>
      <c r="H34" s="267"/>
      <c r="I34" s="277"/>
      <c r="J34" s="269"/>
    </row>
    <row r="35" spans="1:10" x14ac:dyDescent="0.25">
      <c r="A35" s="264" t="s">
        <v>69</v>
      </c>
      <c r="B35" s="272" t="s">
        <v>181</v>
      </c>
      <c r="F35" s="267"/>
      <c r="G35" s="267"/>
      <c r="H35" s="267"/>
      <c r="I35" s="277"/>
      <c r="J35" s="269"/>
    </row>
    <row r="36" spans="1:10" x14ac:dyDescent="0.25">
      <c r="A36" s="264"/>
      <c r="B36" s="272" t="s">
        <v>182</v>
      </c>
      <c r="F36" s="267" t="s">
        <v>177</v>
      </c>
      <c r="G36" s="267">
        <f>0.4*1*12</f>
        <v>4.8000000000000007</v>
      </c>
      <c r="H36" s="267"/>
      <c r="I36" s="277"/>
      <c r="J36" s="269"/>
    </row>
    <row r="37" spans="1:10" x14ac:dyDescent="0.25">
      <c r="A37" s="264"/>
      <c r="F37" s="267"/>
      <c r="G37" s="267"/>
      <c r="H37" s="267"/>
      <c r="I37" s="277"/>
      <c r="J37" s="269"/>
    </row>
    <row r="38" spans="1:10" x14ac:dyDescent="0.25">
      <c r="A38" s="264" t="s">
        <v>183</v>
      </c>
      <c r="B38" s="272" t="s">
        <v>168</v>
      </c>
      <c r="F38" s="267"/>
      <c r="G38" s="267"/>
      <c r="H38" s="267"/>
      <c r="I38" s="277"/>
      <c r="J38" s="269"/>
    </row>
    <row r="39" spans="1:10" x14ac:dyDescent="0.25">
      <c r="A39" s="264"/>
      <c r="B39" s="272" t="s">
        <v>169</v>
      </c>
      <c r="F39" s="267"/>
      <c r="G39" s="267"/>
      <c r="H39" s="267"/>
      <c r="I39" s="277"/>
      <c r="J39" s="269"/>
    </row>
    <row r="40" spans="1:10" x14ac:dyDescent="0.25">
      <c r="A40" s="264"/>
      <c r="B40" s="272" t="s">
        <v>170</v>
      </c>
      <c r="F40" s="267" t="s">
        <v>177</v>
      </c>
      <c r="G40" s="267">
        <f>G31-G36</f>
        <v>2.3999999999999986</v>
      </c>
      <c r="H40" s="267"/>
      <c r="I40" s="277"/>
      <c r="J40" s="269"/>
    </row>
    <row r="41" spans="1:10" x14ac:dyDescent="0.25">
      <c r="A41" s="264"/>
      <c r="F41" s="267"/>
      <c r="G41" s="267"/>
      <c r="H41" s="267"/>
      <c r="I41" s="277"/>
      <c r="J41" s="269"/>
    </row>
    <row r="42" spans="1:10" x14ac:dyDescent="0.25">
      <c r="A42" s="264"/>
      <c r="B42" s="274" t="s">
        <v>184</v>
      </c>
      <c r="F42" s="267"/>
      <c r="G42" s="267"/>
      <c r="H42" s="267"/>
      <c r="I42" s="277"/>
      <c r="J42" s="269"/>
    </row>
    <row r="43" spans="1:10" x14ac:dyDescent="0.25">
      <c r="A43" s="264"/>
      <c r="B43" s="275"/>
      <c r="F43" s="267"/>
      <c r="G43" s="267"/>
      <c r="H43" s="267"/>
      <c r="I43" s="277"/>
      <c r="J43" s="269"/>
    </row>
    <row r="44" spans="1:10" x14ac:dyDescent="0.25">
      <c r="A44" s="264" t="s">
        <v>185</v>
      </c>
      <c r="B44" s="272" t="s">
        <v>186</v>
      </c>
      <c r="F44" s="267"/>
      <c r="G44" s="267"/>
      <c r="H44" s="267"/>
      <c r="I44" s="277"/>
      <c r="J44" s="269"/>
    </row>
    <row r="45" spans="1:10" x14ac:dyDescent="0.25">
      <c r="A45" s="264"/>
      <c r="B45" s="272" t="s">
        <v>187</v>
      </c>
      <c r="F45" s="267" t="s">
        <v>177</v>
      </c>
      <c r="G45" s="267">
        <f>14.5*0.3</f>
        <v>4.3499999999999996</v>
      </c>
      <c r="H45" s="267"/>
      <c r="I45" s="277"/>
      <c r="J45" s="269"/>
    </row>
    <row r="46" spans="1:10" x14ac:dyDescent="0.25">
      <c r="A46" s="264"/>
      <c r="F46" s="267"/>
      <c r="G46" s="267" t="s">
        <v>188</v>
      </c>
      <c r="H46" s="267"/>
      <c r="I46" s="277"/>
      <c r="J46" s="269"/>
    </row>
    <row r="47" spans="1:10" x14ac:dyDescent="0.25">
      <c r="A47" s="264"/>
      <c r="B47" s="274" t="s">
        <v>189</v>
      </c>
      <c r="F47" s="267"/>
      <c r="G47" s="267"/>
      <c r="H47" s="267"/>
      <c r="I47" s="277"/>
      <c r="J47" s="269"/>
    </row>
    <row r="48" spans="1:10" x14ac:dyDescent="0.25">
      <c r="A48" s="264"/>
      <c r="B48" s="275"/>
      <c r="F48" s="267"/>
      <c r="G48" s="267"/>
      <c r="H48" s="267"/>
      <c r="I48" s="277"/>
      <c r="J48" s="269"/>
    </row>
    <row r="49" spans="1:10" x14ac:dyDescent="0.25">
      <c r="A49" s="264" t="s">
        <v>190</v>
      </c>
      <c r="B49" s="272" t="s">
        <v>191</v>
      </c>
      <c r="F49" s="267"/>
      <c r="G49" s="267"/>
      <c r="H49" s="267"/>
      <c r="I49" s="277"/>
      <c r="J49" s="269"/>
    </row>
    <row r="50" spans="1:10" x14ac:dyDescent="0.25">
      <c r="A50" s="264"/>
      <c r="B50" s="272" t="s">
        <v>192</v>
      </c>
      <c r="F50" s="267"/>
      <c r="G50" s="267"/>
      <c r="H50" s="267"/>
      <c r="I50" s="277"/>
      <c r="J50" s="269"/>
    </row>
    <row r="51" spans="1:10" x14ac:dyDescent="0.25">
      <c r="A51" s="264"/>
      <c r="B51" s="272" t="s">
        <v>193</v>
      </c>
      <c r="F51" s="267" t="s">
        <v>167</v>
      </c>
      <c r="G51" s="267">
        <f>G45</f>
        <v>4.3499999999999996</v>
      </c>
      <c r="H51" s="267"/>
      <c r="I51" s="277"/>
      <c r="J51" s="269"/>
    </row>
    <row r="52" spans="1:10" x14ac:dyDescent="0.25">
      <c r="A52" s="264"/>
      <c r="F52" s="267"/>
      <c r="G52" s="267"/>
      <c r="H52" s="267"/>
      <c r="I52" s="277"/>
      <c r="J52" s="269"/>
    </row>
    <row r="53" spans="1:10" x14ac:dyDescent="0.25">
      <c r="A53" s="264"/>
      <c r="B53" s="274" t="s">
        <v>194</v>
      </c>
      <c r="C53" s="276"/>
      <c r="F53" s="267"/>
      <c r="G53" s="273"/>
      <c r="H53" s="267"/>
      <c r="I53" s="277"/>
      <c r="J53" s="269"/>
    </row>
    <row r="54" spans="1:10" x14ac:dyDescent="0.25">
      <c r="A54" s="264"/>
      <c r="F54" s="267"/>
      <c r="G54" s="267"/>
      <c r="H54" s="267"/>
      <c r="I54" s="277"/>
      <c r="J54" s="269"/>
    </row>
    <row r="55" spans="1:10" x14ac:dyDescent="0.25">
      <c r="A55" s="264" t="s">
        <v>195</v>
      </c>
      <c r="B55" s="272" t="s">
        <v>196</v>
      </c>
      <c r="F55" s="267"/>
      <c r="G55" s="267"/>
      <c r="H55" s="267"/>
      <c r="I55" s="277"/>
      <c r="J55" s="269"/>
    </row>
    <row r="56" spans="1:10" x14ac:dyDescent="0.25">
      <c r="A56" s="264"/>
      <c r="B56" s="272" t="s">
        <v>197</v>
      </c>
      <c r="F56" s="267"/>
      <c r="G56" s="267"/>
      <c r="H56" s="267"/>
      <c r="I56" s="277"/>
      <c r="J56" s="269"/>
    </row>
    <row r="57" spans="1:10" x14ac:dyDescent="0.25">
      <c r="A57" s="264"/>
      <c r="B57" s="272" t="s">
        <v>198</v>
      </c>
      <c r="F57" s="267"/>
      <c r="G57" s="267"/>
      <c r="H57" s="267"/>
      <c r="I57" s="277"/>
      <c r="J57" s="269"/>
    </row>
    <row r="58" spans="1:10" x14ac:dyDescent="0.25">
      <c r="A58" s="264"/>
      <c r="B58" s="272" t="s">
        <v>199</v>
      </c>
      <c r="F58" s="267" t="s">
        <v>167</v>
      </c>
      <c r="G58" s="267">
        <f>G45</f>
        <v>4.3499999999999996</v>
      </c>
      <c r="H58" s="267"/>
      <c r="I58" s="277"/>
      <c r="J58" s="269"/>
    </row>
    <row r="59" spans="1:10" x14ac:dyDescent="0.25">
      <c r="A59" s="264"/>
      <c r="F59" s="267"/>
      <c r="G59" s="267"/>
      <c r="H59" s="267"/>
      <c r="I59" s="277"/>
      <c r="J59" s="269"/>
    </row>
    <row r="60" spans="1:10" x14ac:dyDescent="0.25">
      <c r="A60" s="264"/>
      <c r="B60" s="274" t="s">
        <v>200</v>
      </c>
      <c r="F60" s="267"/>
      <c r="G60" s="267"/>
      <c r="H60" s="267"/>
      <c r="I60" s="277"/>
      <c r="J60" s="269"/>
    </row>
    <row r="61" spans="1:10" x14ac:dyDescent="0.25">
      <c r="A61" s="264"/>
      <c r="F61" s="267"/>
      <c r="G61" s="267"/>
      <c r="H61" s="267"/>
      <c r="I61" s="277"/>
      <c r="J61" s="269"/>
    </row>
    <row r="62" spans="1:10" x14ac:dyDescent="0.25">
      <c r="A62" s="264" t="s">
        <v>201</v>
      </c>
      <c r="B62" s="272" t="s">
        <v>202</v>
      </c>
      <c r="F62" s="267" t="s">
        <v>167</v>
      </c>
      <c r="G62" s="267">
        <f>12.5*0.6</f>
        <v>7.5</v>
      </c>
      <c r="H62" s="267"/>
      <c r="I62" s="277"/>
      <c r="J62" s="269"/>
    </row>
    <row r="63" spans="1:10" x14ac:dyDescent="0.25">
      <c r="A63" s="264"/>
      <c r="F63" s="267"/>
      <c r="G63" s="267"/>
      <c r="H63" s="267"/>
      <c r="I63" s="277"/>
      <c r="J63" s="269"/>
    </row>
    <row r="64" spans="1:10" x14ac:dyDescent="0.25">
      <c r="A64" s="264"/>
      <c r="B64" s="274" t="s">
        <v>203</v>
      </c>
      <c r="F64" s="267"/>
      <c r="G64" s="267"/>
      <c r="H64" s="267"/>
      <c r="I64" s="277"/>
      <c r="J64" s="269"/>
    </row>
    <row r="65" spans="1:10" x14ac:dyDescent="0.25">
      <c r="A65" s="264"/>
      <c r="B65" s="274"/>
      <c r="F65" s="267"/>
      <c r="G65" s="267"/>
      <c r="H65" s="267"/>
      <c r="I65" s="277"/>
      <c r="J65" s="269"/>
    </row>
    <row r="66" spans="1:10" x14ac:dyDescent="0.25">
      <c r="A66" s="264" t="s">
        <v>204</v>
      </c>
      <c r="B66" s="272" t="s">
        <v>205</v>
      </c>
      <c r="F66" s="267" t="s">
        <v>177</v>
      </c>
      <c r="G66" s="277">
        <f>12*0.4*0.3</f>
        <v>1.4400000000000002</v>
      </c>
      <c r="H66" s="267"/>
      <c r="I66" s="277"/>
      <c r="J66" s="269"/>
    </row>
    <row r="67" spans="1:10" x14ac:dyDescent="0.25">
      <c r="A67" s="264"/>
      <c r="F67" s="267"/>
      <c r="G67" s="267"/>
      <c r="H67" s="267"/>
      <c r="I67" s="277"/>
      <c r="J67" s="269"/>
    </row>
    <row r="68" spans="1:10" x14ac:dyDescent="0.25">
      <c r="A68" s="264" t="s">
        <v>206</v>
      </c>
      <c r="B68" s="272" t="s">
        <v>321</v>
      </c>
      <c r="F68" s="267" t="s">
        <v>177</v>
      </c>
      <c r="G68" s="277">
        <f>(1.2*0.3)*3</f>
        <v>1.08</v>
      </c>
      <c r="H68" s="267"/>
      <c r="I68" s="277"/>
      <c r="J68" s="269"/>
    </row>
    <row r="69" spans="1:10" x14ac:dyDescent="0.25">
      <c r="A69" s="264"/>
      <c r="F69" s="267"/>
      <c r="G69" s="267"/>
      <c r="H69" s="267"/>
      <c r="I69" s="277"/>
      <c r="J69" s="269"/>
    </row>
    <row r="70" spans="1:10" x14ac:dyDescent="0.25">
      <c r="A70" s="264" t="s">
        <v>207</v>
      </c>
      <c r="B70" s="272" t="s">
        <v>208</v>
      </c>
      <c r="F70" s="267"/>
      <c r="G70" s="267"/>
      <c r="H70" s="267"/>
      <c r="I70" s="277"/>
      <c r="J70" s="269"/>
    </row>
    <row r="71" spans="1:10" x14ac:dyDescent="0.25">
      <c r="A71" s="264"/>
      <c r="B71" s="272" t="s">
        <v>209</v>
      </c>
      <c r="F71" s="267" t="s">
        <v>177</v>
      </c>
      <c r="G71" s="267">
        <f>12.5*0.2</f>
        <v>2.5</v>
      </c>
      <c r="H71" s="278"/>
      <c r="I71" s="277"/>
      <c r="J71" s="269"/>
    </row>
    <row r="72" spans="1:10" x14ac:dyDescent="0.25">
      <c r="A72" s="264"/>
      <c r="F72" s="267"/>
      <c r="G72" s="267"/>
      <c r="H72" s="278"/>
      <c r="I72" s="277"/>
      <c r="J72" s="269"/>
    </row>
    <row r="73" spans="1:10" x14ac:dyDescent="0.25">
      <c r="A73" s="264"/>
      <c r="B73" s="274" t="s">
        <v>210</v>
      </c>
      <c r="F73" s="267"/>
      <c r="G73" s="267"/>
      <c r="H73" s="267"/>
      <c r="I73" s="277"/>
      <c r="J73" s="269"/>
    </row>
    <row r="74" spans="1:10" x14ac:dyDescent="0.25">
      <c r="A74" s="264"/>
      <c r="F74" s="267"/>
      <c r="G74" s="267"/>
      <c r="H74" s="267"/>
      <c r="I74" s="277"/>
      <c r="J74" s="269"/>
    </row>
    <row r="75" spans="1:10" x14ac:dyDescent="0.25">
      <c r="A75" s="264"/>
      <c r="B75" s="274" t="s">
        <v>211</v>
      </c>
      <c r="F75" s="267"/>
      <c r="G75" s="267"/>
      <c r="H75" s="267"/>
      <c r="I75" s="277"/>
      <c r="J75" s="269"/>
    </row>
    <row r="76" spans="1:10" x14ac:dyDescent="0.25">
      <c r="A76" s="264"/>
      <c r="B76" s="275"/>
      <c r="F76" s="267"/>
      <c r="G76" s="267"/>
      <c r="H76" s="267"/>
      <c r="I76" s="277"/>
      <c r="J76" s="269"/>
    </row>
    <row r="77" spans="1:10" x14ac:dyDescent="0.25">
      <c r="A77" s="264" t="s">
        <v>59</v>
      </c>
      <c r="B77" s="274" t="s">
        <v>212</v>
      </c>
      <c r="F77" s="267"/>
      <c r="G77" s="267"/>
      <c r="H77" s="267"/>
      <c r="I77" s="277"/>
      <c r="J77" s="269"/>
    </row>
    <row r="78" spans="1:10" x14ac:dyDescent="0.25">
      <c r="A78" s="264"/>
      <c r="B78" s="275"/>
      <c r="F78" s="267"/>
      <c r="G78" s="267"/>
      <c r="H78" s="267"/>
      <c r="I78" s="277"/>
      <c r="J78" s="269"/>
    </row>
    <row r="79" spans="1:10" x14ac:dyDescent="0.25">
      <c r="A79" s="264"/>
      <c r="B79" s="272" t="s">
        <v>213</v>
      </c>
      <c r="F79" s="267" t="s">
        <v>214</v>
      </c>
      <c r="G79" s="267">
        <f>12*4*0.617</f>
        <v>29.616</v>
      </c>
      <c r="H79" s="267"/>
      <c r="I79" s="277"/>
      <c r="J79" s="269"/>
    </row>
    <row r="80" spans="1:10" x14ac:dyDescent="0.25">
      <c r="A80" s="264"/>
      <c r="B80" s="275"/>
      <c r="F80" s="267"/>
      <c r="G80" s="267"/>
      <c r="H80" s="267"/>
      <c r="I80" s="277"/>
      <c r="J80" s="269"/>
    </row>
    <row r="81" spans="1:10" x14ac:dyDescent="0.25">
      <c r="A81" s="264"/>
      <c r="B81" s="272" t="s">
        <v>215</v>
      </c>
      <c r="F81" s="267" t="s">
        <v>214</v>
      </c>
      <c r="G81" s="267">
        <f>12/0.25*0.7*0.395</f>
        <v>13.271999999999998</v>
      </c>
      <c r="H81" s="267"/>
      <c r="I81" s="277"/>
      <c r="J81" s="269"/>
    </row>
    <row r="82" spans="1:10" x14ac:dyDescent="0.25">
      <c r="A82" s="264"/>
      <c r="F82" s="267"/>
      <c r="G82" s="267"/>
      <c r="H82" s="267"/>
      <c r="I82" s="277"/>
      <c r="J82" s="269"/>
    </row>
    <row r="83" spans="1:10" x14ac:dyDescent="0.25">
      <c r="A83" s="264" t="s">
        <v>65</v>
      </c>
      <c r="B83" s="272" t="s">
        <v>216</v>
      </c>
      <c r="F83" s="267"/>
      <c r="G83" s="267"/>
      <c r="H83" s="267"/>
      <c r="I83" s="277"/>
      <c r="J83" s="269"/>
    </row>
    <row r="84" spans="1:10" x14ac:dyDescent="0.25">
      <c r="A84" s="264"/>
      <c r="F84" s="267"/>
      <c r="G84" s="267"/>
      <c r="H84" s="267"/>
      <c r="I84" s="277"/>
      <c r="J84" s="269"/>
    </row>
    <row r="85" spans="1:10" x14ac:dyDescent="0.25">
      <c r="A85" s="264"/>
      <c r="B85" s="272" t="s">
        <v>213</v>
      </c>
      <c r="F85" s="267" t="s">
        <v>214</v>
      </c>
      <c r="G85" s="267">
        <f>1.2*4*0.617</f>
        <v>2.9615999999999998</v>
      </c>
      <c r="H85" s="267"/>
      <c r="I85" s="277"/>
      <c r="J85" s="269"/>
    </row>
    <row r="86" spans="1:10" x14ac:dyDescent="0.25">
      <c r="A86" s="264"/>
      <c r="B86" s="275"/>
      <c r="F86" s="267"/>
      <c r="G86" s="267"/>
      <c r="H86" s="267"/>
      <c r="I86" s="277"/>
      <c r="J86" s="269"/>
    </row>
    <row r="87" spans="1:10" x14ac:dyDescent="0.25">
      <c r="A87" s="264"/>
      <c r="B87" s="272" t="s">
        <v>215</v>
      </c>
      <c r="F87" s="267" t="s">
        <v>214</v>
      </c>
      <c r="G87" s="267">
        <f>1.2/0.25*0.7*0.395</f>
        <v>1.3271999999999999</v>
      </c>
      <c r="H87" s="267"/>
      <c r="I87" s="277"/>
      <c r="J87" s="269"/>
    </row>
    <row r="88" spans="1:10" x14ac:dyDescent="0.25">
      <c r="A88" s="264"/>
      <c r="F88" s="267"/>
      <c r="G88" s="267"/>
      <c r="H88" s="267"/>
      <c r="I88" s="277"/>
      <c r="J88" s="269"/>
    </row>
    <row r="89" spans="1:10" x14ac:dyDescent="0.25">
      <c r="A89" s="264"/>
      <c r="B89" s="274" t="s">
        <v>217</v>
      </c>
      <c r="F89" s="267"/>
      <c r="G89" s="267"/>
      <c r="H89" s="267"/>
      <c r="I89" s="277"/>
      <c r="J89" s="269"/>
    </row>
    <row r="90" spans="1:10" x14ac:dyDescent="0.25">
      <c r="A90" s="264"/>
      <c r="B90" s="274" t="s">
        <v>218</v>
      </c>
      <c r="F90" s="267"/>
      <c r="G90" s="267"/>
      <c r="H90" s="267"/>
      <c r="I90" s="277"/>
      <c r="J90" s="269"/>
    </row>
    <row r="91" spans="1:10" x14ac:dyDescent="0.25">
      <c r="A91" s="264"/>
      <c r="B91" s="274" t="s">
        <v>219</v>
      </c>
      <c r="F91" s="267"/>
      <c r="G91" s="267"/>
      <c r="H91" s="267"/>
      <c r="I91" s="277"/>
      <c r="J91" s="269"/>
    </row>
    <row r="92" spans="1:10" x14ac:dyDescent="0.25">
      <c r="A92" s="264"/>
      <c r="F92" s="267"/>
      <c r="G92" s="267"/>
      <c r="H92" s="267"/>
      <c r="I92" s="277"/>
      <c r="J92" s="269"/>
    </row>
    <row r="93" spans="1:10" x14ac:dyDescent="0.25">
      <c r="A93" s="264" t="s">
        <v>69</v>
      </c>
      <c r="B93" s="272" t="s">
        <v>220</v>
      </c>
      <c r="F93" s="267"/>
      <c r="G93" s="267"/>
      <c r="H93" s="267"/>
      <c r="I93" s="277"/>
      <c r="J93" s="269"/>
    </row>
    <row r="94" spans="1:10" x14ac:dyDescent="0.25">
      <c r="A94" s="264"/>
      <c r="B94" s="272" t="s">
        <v>221</v>
      </c>
      <c r="F94" s="267" t="s">
        <v>167</v>
      </c>
      <c r="G94" s="267">
        <f>G51</f>
        <v>4.3499999999999996</v>
      </c>
      <c r="H94" s="267"/>
      <c r="I94" s="277"/>
      <c r="J94" s="269"/>
    </row>
    <row r="95" spans="1:10" x14ac:dyDescent="0.25">
      <c r="A95" s="264"/>
      <c r="F95" s="267"/>
      <c r="G95" s="267"/>
      <c r="H95" s="267"/>
      <c r="I95" s="277"/>
      <c r="J95" s="269"/>
    </row>
    <row r="96" spans="1:10" x14ac:dyDescent="0.25">
      <c r="A96" s="264"/>
      <c r="B96" s="274" t="s">
        <v>222</v>
      </c>
      <c r="C96" s="276"/>
      <c r="F96" s="273"/>
      <c r="G96" s="273"/>
      <c r="H96" s="267"/>
      <c r="I96" s="333"/>
      <c r="J96" s="269"/>
    </row>
    <row r="97" spans="1:10" x14ac:dyDescent="0.25">
      <c r="A97" s="264"/>
      <c r="B97" s="274"/>
      <c r="C97" s="276"/>
      <c r="F97" s="273"/>
      <c r="G97" s="273"/>
      <c r="H97" s="267"/>
      <c r="I97" s="333"/>
      <c r="J97" s="269"/>
    </row>
    <row r="98" spans="1:10" x14ac:dyDescent="0.25">
      <c r="A98" s="264" t="s">
        <v>183</v>
      </c>
      <c r="B98" s="272" t="s">
        <v>223</v>
      </c>
      <c r="C98" s="276"/>
      <c r="F98" s="267" t="s">
        <v>167</v>
      </c>
      <c r="G98" s="267">
        <f>12*0.2</f>
        <v>2.4000000000000004</v>
      </c>
      <c r="H98" s="267"/>
      <c r="I98" s="277"/>
      <c r="J98" s="269"/>
    </row>
    <row r="99" spans="1:10" x14ac:dyDescent="0.25">
      <c r="A99" s="264"/>
      <c r="B99" s="275"/>
      <c r="C99" s="276"/>
      <c r="F99" s="273"/>
      <c r="G99" s="273"/>
      <c r="H99" s="267"/>
      <c r="I99" s="333"/>
      <c r="J99" s="269"/>
    </row>
    <row r="100" spans="1:10" x14ac:dyDescent="0.25">
      <c r="A100" s="264" t="s">
        <v>185</v>
      </c>
      <c r="B100" s="272" t="s">
        <v>224</v>
      </c>
      <c r="F100" s="267"/>
      <c r="G100" s="267"/>
      <c r="H100" s="267"/>
      <c r="I100" s="277"/>
      <c r="J100" s="269"/>
    </row>
    <row r="101" spans="1:10" x14ac:dyDescent="0.25">
      <c r="A101" s="264"/>
      <c r="B101" s="272" t="s">
        <v>225</v>
      </c>
      <c r="F101" s="267" t="s">
        <v>167</v>
      </c>
      <c r="G101" s="267">
        <f>2*0.2</f>
        <v>0.4</v>
      </c>
      <c r="H101" s="267"/>
      <c r="I101" s="277"/>
      <c r="J101" s="269"/>
    </row>
    <row r="102" spans="1:10" x14ac:dyDescent="0.25">
      <c r="A102" s="264"/>
      <c r="F102" s="267"/>
      <c r="G102" s="267"/>
      <c r="H102" s="267"/>
      <c r="I102" s="277"/>
      <c r="J102" s="269"/>
    </row>
    <row r="103" spans="1:10" x14ac:dyDescent="0.25">
      <c r="A103" s="264" t="s">
        <v>190</v>
      </c>
      <c r="B103" s="272" t="s">
        <v>226</v>
      </c>
      <c r="F103" s="267" t="s">
        <v>167</v>
      </c>
      <c r="G103" s="267">
        <f>3*0.2</f>
        <v>0.60000000000000009</v>
      </c>
      <c r="H103" s="267"/>
      <c r="I103" s="277"/>
      <c r="J103" s="269"/>
    </row>
    <row r="104" spans="1:10" x14ac:dyDescent="0.25">
      <c r="A104" s="264"/>
      <c r="F104" s="267"/>
      <c r="G104" s="267"/>
      <c r="H104" s="267"/>
      <c r="I104" s="277"/>
      <c r="J104" s="269"/>
    </row>
    <row r="105" spans="1:10" x14ac:dyDescent="0.25">
      <c r="A105" s="264"/>
      <c r="B105" s="270" t="s">
        <v>227</v>
      </c>
      <c r="C105" s="276"/>
      <c r="D105" s="276"/>
      <c r="E105" s="276"/>
      <c r="F105" s="273" t="s">
        <v>172</v>
      </c>
      <c r="G105" s="267"/>
      <c r="H105" s="267"/>
      <c r="I105" s="333">
        <f>SUM(I28:I103)</f>
        <v>0</v>
      </c>
      <c r="J105" s="269"/>
    </row>
    <row r="106" spans="1:10" x14ac:dyDescent="0.25">
      <c r="A106" s="264"/>
      <c r="F106" s="267"/>
      <c r="G106" s="267"/>
      <c r="H106" s="267"/>
      <c r="I106" s="277"/>
      <c r="J106" s="269"/>
    </row>
    <row r="107" spans="1:10" x14ac:dyDescent="0.25">
      <c r="A107" s="264"/>
      <c r="B107" s="265" t="str">
        <f>B3</f>
        <v>PROPOSED BAIDOA BOREHOLE</v>
      </c>
      <c r="F107" s="267"/>
      <c r="G107" s="267"/>
      <c r="H107" s="267"/>
      <c r="I107" s="277"/>
      <c r="J107" s="269"/>
    </row>
    <row r="108" spans="1:10" x14ac:dyDescent="0.25">
      <c r="A108" s="264"/>
      <c r="B108" s="265" t="str">
        <f>B4</f>
        <v>AFMADHOW DISTRICT</v>
      </c>
      <c r="F108" s="267"/>
      <c r="G108" s="267"/>
      <c r="H108" s="267"/>
      <c r="I108" s="277"/>
      <c r="J108" s="269"/>
    </row>
    <row r="109" spans="1:10" x14ac:dyDescent="0.25">
      <c r="A109" s="264"/>
      <c r="F109" s="267"/>
      <c r="G109" s="267"/>
      <c r="H109" s="267"/>
      <c r="I109" s="277"/>
      <c r="J109" s="269"/>
    </row>
    <row r="110" spans="1:10" x14ac:dyDescent="0.25">
      <c r="A110" s="264"/>
      <c r="B110" s="265" t="s">
        <v>228</v>
      </c>
      <c r="F110" s="267"/>
      <c r="G110" s="267"/>
      <c r="H110" s="267"/>
      <c r="I110" s="277"/>
      <c r="J110" s="269"/>
    </row>
    <row r="111" spans="1:10" x14ac:dyDescent="0.25">
      <c r="A111" s="264"/>
      <c r="B111" s="265"/>
      <c r="F111" s="267"/>
      <c r="G111" s="267"/>
      <c r="H111" s="267"/>
      <c r="I111" s="277"/>
      <c r="J111" s="269"/>
    </row>
    <row r="112" spans="1:10" x14ac:dyDescent="0.25">
      <c r="A112" s="264"/>
      <c r="B112" s="274" t="s">
        <v>229</v>
      </c>
      <c r="F112" s="267"/>
      <c r="G112" s="267"/>
      <c r="H112" s="267"/>
      <c r="I112" s="277"/>
      <c r="J112" s="269"/>
    </row>
    <row r="113" spans="1:10" x14ac:dyDescent="0.25">
      <c r="A113" s="264"/>
      <c r="B113" s="265"/>
      <c r="F113" s="267"/>
      <c r="G113" s="267"/>
      <c r="H113" s="267"/>
      <c r="I113" s="277"/>
      <c r="J113" s="269"/>
    </row>
    <row r="114" spans="1:10" x14ac:dyDescent="0.25">
      <c r="A114" s="264"/>
      <c r="B114" s="279" t="s">
        <v>230</v>
      </c>
      <c r="F114" s="267"/>
      <c r="G114" s="267"/>
      <c r="H114" s="267"/>
      <c r="I114" s="277"/>
      <c r="J114" s="269"/>
    </row>
    <row r="115" spans="1:10" x14ac:dyDescent="0.25">
      <c r="A115" s="264"/>
      <c r="B115" s="274" t="s">
        <v>231</v>
      </c>
      <c r="F115" s="267"/>
      <c r="G115" s="267"/>
      <c r="H115" s="267"/>
      <c r="I115" s="277"/>
      <c r="J115" s="269"/>
    </row>
    <row r="116" spans="1:10" x14ac:dyDescent="0.25">
      <c r="A116" s="264"/>
      <c r="B116" s="265"/>
      <c r="F116" s="267"/>
      <c r="G116" s="267"/>
      <c r="H116" s="267"/>
      <c r="I116" s="277"/>
      <c r="J116" s="269"/>
    </row>
    <row r="117" spans="1:10" x14ac:dyDescent="0.25">
      <c r="A117" s="264" t="s">
        <v>59</v>
      </c>
      <c r="B117" s="272" t="s">
        <v>232</v>
      </c>
      <c r="F117" s="280" t="s">
        <v>665</v>
      </c>
      <c r="G117" s="267">
        <f>12*0.4*0.8</f>
        <v>3.8400000000000007</v>
      </c>
      <c r="H117" s="267"/>
      <c r="I117" s="277"/>
      <c r="J117" s="269"/>
    </row>
    <row r="118" spans="1:10" x14ac:dyDescent="0.25">
      <c r="A118" s="264"/>
      <c r="B118" s="265"/>
      <c r="F118" s="267"/>
      <c r="G118" s="267"/>
      <c r="H118" s="267"/>
      <c r="I118" s="277"/>
      <c r="J118" s="269"/>
    </row>
    <row r="119" spans="1:10" x14ac:dyDescent="0.25">
      <c r="A119" s="264"/>
      <c r="B119" s="274" t="s">
        <v>233</v>
      </c>
      <c r="F119" s="267"/>
      <c r="G119" s="267"/>
      <c r="H119" s="267"/>
      <c r="I119" s="277"/>
      <c r="J119" s="269"/>
    </row>
    <row r="120" spans="1:10" x14ac:dyDescent="0.25">
      <c r="A120" s="264"/>
      <c r="F120" s="267"/>
      <c r="G120" s="267"/>
      <c r="H120" s="267"/>
      <c r="I120" s="277"/>
      <c r="J120" s="269"/>
    </row>
    <row r="121" spans="1:10" x14ac:dyDescent="0.25">
      <c r="A121" s="264"/>
      <c r="B121" s="279" t="s">
        <v>234</v>
      </c>
      <c r="F121" s="267"/>
      <c r="G121" s="267"/>
      <c r="H121" s="267"/>
      <c r="I121" s="277"/>
      <c r="J121" s="269"/>
    </row>
    <row r="122" spans="1:10" x14ac:dyDescent="0.25">
      <c r="A122" s="264"/>
      <c r="B122" s="274" t="s">
        <v>235</v>
      </c>
      <c r="F122" s="267"/>
      <c r="G122" s="267"/>
      <c r="H122" s="267"/>
      <c r="I122" s="277"/>
      <c r="J122" s="269"/>
    </row>
    <row r="123" spans="1:10" x14ac:dyDescent="0.25">
      <c r="A123" s="264"/>
      <c r="B123" s="274" t="s">
        <v>236</v>
      </c>
      <c r="F123" s="267"/>
      <c r="G123" s="267"/>
      <c r="H123" s="267"/>
      <c r="I123" s="277"/>
      <c r="J123" s="269"/>
    </row>
    <row r="124" spans="1:10" x14ac:dyDescent="0.25">
      <c r="A124" s="264"/>
      <c r="B124" s="274" t="s">
        <v>237</v>
      </c>
      <c r="F124" s="267"/>
      <c r="G124" s="267"/>
      <c r="H124" s="267"/>
      <c r="I124" s="277"/>
      <c r="J124" s="269"/>
    </row>
    <row r="125" spans="1:10" x14ac:dyDescent="0.25">
      <c r="A125" s="264"/>
      <c r="B125" s="275"/>
      <c r="F125" s="267"/>
      <c r="G125" s="267"/>
      <c r="H125" s="267"/>
      <c r="I125" s="277"/>
      <c r="J125" s="269"/>
    </row>
    <row r="126" spans="1:10" x14ac:dyDescent="0.25">
      <c r="A126" s="264" t="s">
        <v>65</v>
      </c>
      <c r="B126" s="272" t="s">
        <v>238</v>
      </c>
      <c r="F126" s="267" t="s">
        <v>167</v>
      </c>
      <c r="G126" s="267">
        <f>12*2.7</f>
        <v>32.400000000000006</v>
      </c>
      <c r="H126" s="267"/>
      <c r="I126" s="277"/>
      <c r="J126" s="269"/>
    </row>
    <row r="127" spans="1:10" x14ac:dyDescent="0.25">
      <c r="A127" s="264"/>
      <c r="F127" s="267"/>
      <c r="G127" s="267"/>
      <c r="H127" s="267"/>
      <c r="I127" s="277"/>
      <c r="J127" s="269"/>
    </row>
    <row r="128" spans="1:10" x14ac:dyDescent="0.25">
      <c r="A128" s="264"/>
      <c r="B128" s="274" t="s">
        <v>239</v>
      </c>
      <c r="F128" s="267"/>
      <c r="G128" s="267"/>
      <c r="H128" s="267"/>
      <c r="I128" s="277"/>
      <c r="J128" s="269"/>
    </row>
    <row r="129" spans="1:14" x14ac:dyDescent="0.25">
      <c r="A129" s="264"/>
      <c r="F129" s="267"/>
      <c r="G129" s="267"/>
      <c r="H129" s="267"/>
      <c r="I129" s="277"/>
      <c r="J129" s="269"/>
    </row>
    <row r="130" spans="1:14" x14ac:dyDescent="0.25">
      <c r="A130" s="264" t="s">
        <v>69</v>
      </c>
      <c r="B130" s="272" t="s">
        <v>240</v>
      </c>
      <c r="C130" s="276"/>
      <c r="F130" s="267" t="s">
        <v>241</v>
      </c>
      <c r="G130" s="267">
        <v>12</v>
      </c>
      <c r="H130" s="267"/>
      <c r="I130" s="277"/>
      <c r="J130" s="269"/>
    </row>
    <row r="131" spans="1:14" x14ac:dyDescent="0.25">
      <c r="A131" s="264"/>
      <c r="F131" s="267"/>
      <c r="G131" s="267"/>
      <c r="H131" s="267"/>
      <c r="I131" s="334"/>
      <c r="J131" s="269"/>
    </row>
    <row r="132" spans="1:14" x14ac:dyDescent="0.25">
      <c r="A132" s="264"/>
      <c r="B132" s="270" t="s">
        <v>242</v>
      </c>
      <c r="C132" s="276"/>
      <c r="D132" s="276"/>
      <c r="E132" s="276"/>
      <c r="F132" s="273" t="s">
        <v>172</v>
      </c>
      <c r="G132" s="267"/>
      <c r="H132" s="267"/>
      <c r="I132" s="333">
        <f>SUM(I117:I130)</f>
        <v>0</v>
      </c>
      <c r="J132" s="269"/>
    </row>
    <row r="133" spans="1:14" x14ac:dyDescent="0.25">
      <c r="A133" s="281"/>
      <c r="B133" s="282"/>
      <c r="C133" s="283"/>
      <c r="D133" s="283"/>
      <c r="E133" s="283"/>
      <c r="F133" s="284"/>
      <c r="G133" s="284"/>
      <c r="H133" s="284"/>
      <c r="I133" s="335"/>
      <c r="J133" s="269"/>
    </row>
    <row r="134" spans="1:14" x14ac:dyDescent="0.25">
      <c r="A134" s="264"/>
      <c r="B134" s="270"/>
      <c r="F134" s="267"/>
      <c r="G134" s="267"/>
      <c r="H134" s="267"/>
      <c r="I134" s="277"/>
    </row>
    <row r="135" spans="1:14" x14ac:dyDescent="0.25">
      <c r="A135" s="264"/>
      <c r="B135" s="265" t="str">
        <f>B3</f>
        <v>PROPOSED BAIDOA BOREHOLE</v>
      </c>
      <c r="F135" s="267"/>
      <c r="G135" s="267"/>
      <c r="H135" s="267"/>
      <c r="I135" s="277"/>
    </row>
    <row r="136" spans="1:14" x14ac:dyDescent="0.25">
      <c r="A136" s="264"/>
      <c r="B136" s="265" t="str">
        <f>B4</f>
        <v>AFMADHOW DISTRICT</v>
      </c>
      <c r="F136" s="267"/>
      <c r="G136" s="267"/>
      <c r="H136" s="267"/>
      <c r="I136" s="277"/>
    </row>
    <row r="137" spans="1:14" x14ac:dyDescent="0.25">
      <c r="A137" s="264"/>
      <c r="B137" s="265"/>
      <c r="F137" s="267"/>
      <c r="G137" s="267"/>
      <c r="H137" s="267"/>
      <c r="I137" s="277"/>
    </row>
    <row r="138" spans="1:14" s="287" customFormat="1" x14ac:dyDescent="0.25">
      <c r="A138" s="264"/>
      <c r="B138" s="265" t="s">
        <v>243</v>
      </c>
      <c r="C138" s="271"/>
      <c r="D138" s="271"/>
      <c r="E138" s="271"/>
      <c r="F138" s="285"/>
      <c r="G138" s="285"/>
      <c r="H138" s="267"/>
      <c r="I138" s="277"/>
      <c r="J138" s="286"/>
    </row>
    <row r="139" spans="1:14" s="287" customFormat="1" x14ac:dyDescent="0.25">
      <c r="A139" s="264"/>
      <c r="B139" s="265"/>
      <c r="C139" s="271"/>
      <c r="D139" s="271"/>
      <c r="E139" s="271"/>
      <c r="F139" s="285"/>
      <c r="G139" s="285"/>
      <c r="H139" s="267"/>
      <c r="I139" s="277"/>
      <c r="J139" s="286"/>
    </row>
    <row r="140" spans="1:14" x14ac:dyDescent="0.25">
      <c r="A140" s="264"/>
      <c r="B140" s="274" t="s">
        <v>244</v>
      </c>
      <c r="C140" s="288"/>
      <c r="D140" s="288"/>
      <c r="E140" s="288"/>
      <c r="F140" s="267"/>
      <c r="G140" s="267"/>
      <c r="H140" s="267"/>
      <c r="I140" s="277"/>
    </row>
    <row r="141" spans="1:14" x14ac:dyDescent="0.25">
      <c r="A141" s="264"/>
      <c r="B141" s="274" t="s">
        <v>245</v>
      </c>
      <c r="C141" s="288"/>
      <c r="D141" s="288"/>
      <c r="E141" s="288"/>
      <c r="F141" s="267"/>
      <c r="G141" s="267"/>
      <c r="H141" s="267"/>
      <c r="I141" s="277"/>
    </row>
    <row r="142" spans="1:14" x14ac:dyDescent="0.25">
      <c r="A142" s="264"/>
      <c r="B142" s="274" t="s">
        <v>246</v>
      </c>
      <c r="C142" s="288"/>
      <c r="D142" s="288"/>
      <c r="E142" s="288"/>
      <c r="F142" s="267"/>
      <c r="G142" s="267"/>
      <c r="H142" s="267"/>
      <c r="I142" s="277"/>
    </row>
    <row r="143" spans="1:14" x14ac:dyDescent="0.25">
      <c r="A143" s="264"/>
      <c r="F143" s="267"/>
      <c r="G143" s="267"/>
      <c r="H143" s="267"/>
      <c r="I143" s="277"/>
    </row>
    <row r="144" spans="1:14" s="290" customFormat="1" x14ac:dyDescent="0.25">
      <c r="A144" s="264" t="s">
        <v>59</v>
      </c>
      <c r="B144" s="272" t="s">
        <v>247</v>
      </c>
      <c r="C144" s="266"/>
      <c r="D144" s="266"/>
      <c r="E144" s="266"/>
      <c r="F144" s="267" t="s">
        <v>241</v>
      </c>
      <c r="G144" s="267">
        <f>(2.5*2)*4</f>
        <v>20</v>
      </c>
      <c r="H144" s="267"/>
      <c r="I144" s="277"/>
      <c r="J144" s="289"/>
      <c r="N144" s="269"/>
    </row>
    <row r="145" spans="1:23" s="290" customFormat="1" x14ac:dyDescent="0.25">
      <c r="A145" s="264"/>
      <c r="B145" s="272"/>
      <c r="C145" s="266"/>
      <c r="D145" s="266"/>
      <c r="E145" s="266"/>
      <c r="F145" s="267"/>
      <c r="G145" s="267"/>
      <c r="H145" s="267"/>
      <c r="I145" s="277"/>
      <c r="J145" s="289"/>
      <c r="N145" s="269"/>
    </row>
    <row r="146" spans="1:23" s="290" customFormat="1" x14ac:dyDescent="0.25">
      <c r="A146" s="291" t="s">
        <v>65</v>
      </c>
      <c r="B146" s="292" t="s">
        <v>248</v>
      </c>
      <c r="C146" s="266"/>
      <c r="D146" s="266"/>
      <c r="E146" s="266"/>
      <c r="F146" s="267" t="s">
        <v>241</v>
      </c>
      <c r="G146" s="267">
        <f>1.5*4</f>
        <v>6</v>
      </c>
      <c r="H146" s="267"/>
      <c r="I146" s="277"/>
      <c r="J146" s="289"/>
      <c r="N146" s="269"/>
    </row>
    <row r="147" spans="1:23" s="290" customFormat="1" x14ac:dyDescent="0.25">
      <c r="A147" s="293"/>
      <c r="B147" s="294"/>
      <c r="C147" s="266"/>
      <c r="D147" s="266"/>
      <c r="E147" s="266"/>
      <c r="F147" s="295"/>
      <c r="G147" s="267"/>
      <c r="H147" s="267"/>
      <c r="I147" s="277"/>
      <c r="J147" s="289"/>
      <c r="N147" s="269"/>
    </row>
    <row r="148" spans="1:23" s="290" customFormat="1" x14ac:dyDescent="0.25">
      <c r="A148" s="293" t="s">
        <v>69</v>
      </c>
      <c r="B148" s="292" t="s">
        <v>249</v>
      </c>
      <c r="C148" s="266"/>
      <c r="D148" s="266"/>
      <c r="E148" s="266"/>
      <c r="F148" s="267" t="s">
        <v>241</v>
      </c>
      <c r="G148" s="267">
        <f>4*4</f>
        <v>16</v>
      </c>
      <c r="H148" s="267"/>
      <c r="I148" s="277"/>
      <c r="J148" s="289"/>
      <c r="N148" s="269"/>
    </row>
    <row r="149" spans="1:23" s="290" customFormat="1" x14ac:dyDescent="0.25">
      <c r="B149" s="296"/>
      <c r="C149" s="288"/>
      <c r="D149" s="288"/>
      <c r="E149" s="297"/>
      <c r="G149" s="298"/>
      <c r="H149" s="299"/>
      <c r="I149" s="336"/>
      <c r="N149" s="269"/>
    </row>
    <row r="150" spans="1:23" x14ac:dyDescent="0.25">
      <c r="A150" s="264" t="s">
        <v>183</v>
      </c>
      <c r="B150" s="294" t="s">
        <v>250</v>
      </c>
      <c r="F150" s="267"/>
      <c r="G150" s="267"/>
      <c r="H150" s="267"/>
      <c r="I150" s="277"/>
      <c r="N150" s="300"/>
    </row>
    <row r="151" spans="1:23" x14ac:dyDescent="0.25">
      <c r="A151" s="264"/>
      <c r="B151" s="272" t="s">
        <v>251</v>
      </c>
      <c r="F151" s="267"/>
      <c r="G151" s="267"/>
      <c r="H151" s="267"/>
      <c r="I151" s="277"/>
    </row>
    <row r="152" spans="1:23" ht="15" customHeight="1" x14ac:dyDescent="0.25">
      <c r="A152" s="264"/>
      <c r="B152" s="272" t="s">
        <v>252</v>
      </c>
      <c r="F152" s="267" t="s">
        <v>241</v>
      </c>
      <c r="G152" s="267">
        <v>12</v>
      </c>
      <c r="H152" s="267"/>
      <c r="I152" s="277"/>
    </row>
    <row r="153" spans="1:23" ht="15" customHeight="1" x14ac:dyDescent="0.25">
      <c r="A153" s="264"/>
      <c r="F153" s="267"/>
      <c r="G153" s="267"/>
      <c r="H153" s="267"/>
      <c r="I153" s="277"/>
    </row>
    <row r="154" spans="1:23" s="301" customFormat="1" ht="15" customHeight="1" x14ac:dyDescent="0.25">
      <c r="A154" s="264"/>
      <c r="B154" s="274" t="s">
        <v>253</v>
      </c>
      <c r="F154" s="264"/>
      <c r="G154" s="267"/>
      <c r="H154" s="267"/>
      <c r="I154" s="277"/>
      <c r="J154" s="302"/>
      <c r="L154" s="303"/>
      <c r="M154" s="304"/>
      <c r="O154" s="303"/>
      <c r="P154" s="303"/>
      <c r="Q154" s="303"/>
      <c r="R154" s="303"/>
      <c r="S154" s="303"/>
      <c r="T154" s="303"/>
      <c r="U154" s="303"/>
      <c r="V154" s="303"/>
      <c r="W154" s="303"/>
    </row>
    <row r="155" spans="1:23" s="301" customFormat="1" ht="15" customHeight="1" x14ac:dyDescent="0.25">
      <c r="A155" s="264"/>
      <c r="B155" s="275"/>
      <c r="F155" s="264"/>
      <c r="G155" s="267"/>
      <c r="H155" s="267"/>
      <c r="I155" s="277"/>
      <c r="J155" s="302"/>
      <c r="L155" s="303"/>
      <c r="M155" s="304"/>
      <c r="O155" s="303"/>
      <c r="P155" s="303"/>
      <c r="Q155" s="303"/>
      <c r="R155" s="303"/>
      <c r="S155" s="303"/>
      <c r="T155" s="303"/>
      <c r="U155" s="303"/>
      <c r="V155" s="303"/>
      <c r="W155" s="303"/>
    </row>
    <row r="156" spans="1:23" s="301" customFormat="1" ht="15" customHeight="1" x14ac:dyDescent="0.25">
      <c r="A156" s="264" t="s">
        <v>185</v>
      </c>
      <c r="B156" s="305" t="s">
        <v>253</v>
      </c>
      <c r="F156" s="264"/>
      <c r="G156" s="267"/>
      <c r="H156" s="267"/>
      <c r="I156" s="277"/>
      <c r="J156" s="302"/>
      <c r="L156" s="303"/>
      <c r="M156" s="304"/>
      <c r="O156" s="303"/>
      <c r="P156" s="303"/>
      <c r="Q156" s="303"/>
      <c r="R156" s="303"/>
      <c r="S156" s="303"/>
      <c r="T156" s="303"/>
      <c r="U156" s="303"/>
      <c r="V156" s="303"/>
      <c r="W156" s="303"/>
    </row>
    <row r="157" spans="1:23" s="301" customFormat="1" ht="15" customHeight="1" x14ac:dyDescent="0.25">
      <c r="A157" s="264"/>
      <c r="B157" s="305" t="s">
        <v>254</v>
      </c>
      <c r="F157" s="306"/>
      <c r="G157" s="307"/>
      <c r="H157" s="306"/>
      <c r="I157" s="277"/>
      <c r="J157" s="302"/>
      <c r="L157" s="303"/>
      <c r="M157" s="304"/>
      <c r="O157" s="303"/>
      <c r="P157" s="303"/>
      <c r="Q157" s="303"/>
      <c r="R157" s="303"/>
      <c r="S157" s="303"/>
      <c r="T157" s="303"/>
      <c r="U157" s="303"/>
      <c r="V157" s="303"/>
      <c r="W157" s="303"/>
    </row>
    <row r="158" spans="1:23" ht="15" customHeight="1" x14ac:dyDescent="0.25">
      <c r="A158" s="264"/>
      <c r="B158" s="305" t="s">
        <v>255</v>
      </c>
      <c r="F158" s="267" t="s">
        <v>167</v>
      </c>
      <c r="G158" s="267">
        <f>(2.6*5)*2</f>
        <v>26</v>
      </c>
      <c r="H158" s="267"/>
      <c r="I158" s="277"/>
    </row>
    <row r="159" spans="1:23" ht="15" customHeight="1" x14ac:dyDescent="0.25">
      <c r="A159" s="264"/>
      <c r="F159" s="264"/>
      <c r="G159" s="267"/>
      <c r="H159" s="267"/>
      <c r="I159" s="277"/>
    </row>
    <row r="160" spans="1:23" ht="15" customHeight="1" x14ac:dyDescent="0.25">
      <c r="A160" s="264" t="s">
        <v>190</v>
      </c>
      <c r="B160" s="272" t="s">
        <v>256</v>
      </c>
      <c r="F160" s="267" t="s">
        <v>167</v>
      </c>
      <c r="G160" s="267">
        <v>10</v>
      </c>
      <c r="H160" s="267"/>
      <c r="I160" s="277"/>
    </row>
    <row r="161" spans="1:10" x14ac:dyDescent="0.25">
      <c r="A161" s="264"/>
      <c r="F161" s="267"/>
      <c r="G161" s="267"/>
      <c r="H161" s="267"/>
      <c r="I161" s="334"/>
      <c r="J161" s="269"/>
    </row>
    <row r="162" spans="1:10" x14ac:dyDescent="0.25">
      <c r="A162" s="264"/>
      <c r="B162" s="270" t="s">
        <v>257</v>
      </c>
      <c r="C162" s="271"/>
      <c r="E162" s="271"/>
      <c r="F162" s="273" t="s">
        <v>172</v>
      </c>
      <c r="G162" s="267"/>
      <c r="H162" s="267"/>
      <c r="I162" s="333">
        <f>SUM(I144:I160)</f>
        <v>0</v>
      </c>
      <c r="J162" s="269"/>
    </row>
    <row r="163" spans="1:10" x14ac:dyDescent="0.25">
      <c r="A163" s="281"/>
      <c r="B163" s="282"/>
      <c r="C163" s="283"/>
      <c r="D163" s="283"/>
      <c r="E163" s="283"/>
      <c r="F163" s="284"/>
      <c r="G163" s="284"/>
      <c r="H163" s="284"/>
      <c r="I163" s="335"/>
      <c r="J163" s="269"/>
    </row>
    <row r="164" spans="1:10" x14ac:dyDescent="0.25">
      <c r="A164" s="264"/>
      <c r="B164" s="265"/>
      <c r="F164" s="267"/>
      <c r="G164" s="267"/>
      <c r="H164" s="267"/>
      <c r="I164" s="277"/>
      <c r="J164" s="269"/>
    </row>
    <row r="165" spans="1:10" x14ac:dyDescent="0.25">
      <c r="A165" s="264"/>
      <c r="B165" s="265" t="str">
        <f>B3</f>
        <v>PROPOSED BAIDOA BOREHOLE</v>
      </c>
      <c r="F165" s="267"/>
      <c r="G165" s="267"/>
      <c r="H165" s="267"/>
      <c r="I165" s="277"/>
      <c r="J165" s="269"/>
    </row>
    <row r="166" spans="1:10" x14ac:dyDescent="0.25">
      <c r="A166" s="264"/>
      <c r="B166" s="265" t="str">
        <f>B4</f>
        <v>AFMADHOW DISTRICT</v>
      </c>
      <c r="F166" s="267"/>
      <c r="G166" s="267"/>
      <c r="H166" s="267"/>
      <c r="I166" s="277"/>
      <c r="J166" s="269"/>
    </row>
    <row r="167" spans="1:10" x14ac:dyDescent="0.25">
      <c r="A167" s="264"/>
      <c r="B167" s="265"/>
      <c r="F167" s="267"/>
      <c r="G167" s="267"/>
      <c r="H167" s="267"/>
      <c r="I167" s="277"/>
      <c r="J167" s="269"/>
    </row>
    <row r="168" spans="1:10" x14ac:dyDescent="0.25">
      <c r="A168" s="264"/>
      <c r="B168" s="265" t="s">
        <v>258</v>
      </c>
      <c r="F168" s="267"/>
      <c r="G168" s="267"/>
      <c r="H168" s="267"/>
      <c r="I168" s="277"/>
      <c r="J168" s="269"/>
    </row>
    <row r="169" spans="1:10" x14ac:dyDescent="0.25">
      <c r="A169" s="264"/>
      <c r="B169" s="265"/>
      <c r="F169" s="267"/>
      <c r="G169" s="267"/>
      <c r="H169" s="267"/>
      <c r="I169" s="277"/>
      <c r="J169" s="269"/>
    </row>
    <row r="170" spans="1:10" x14ac:dyDescent="0.25">
      <c r="A170" s="264"/>
      <c r="B170" s="274" t="s">
        <v>259</v>
      </c>
      <c r="F170" s="267"/>
      <c r="G170" s="267"/>
      <c r="H170" s="267"/>
      <c r="I170" s="277"/>
      <c r="J170" s="269"/>
    </row>
    <row r="171" spans="1:10" x14ac:dyDescent="0.25">
      <c r="A171" s="264"/>
      <c r="B171" s="274" t="s">
        <v>260</v>
      </c>
      <c r="F171" s="267"/>
      <c r="G171" s="267"/>
      <c r="H171" s="267"/>
      <c r="I171" s="277"/>
      <c r="J171" s="269"/>
    </row>
    <row r="172" spans="1:10" x14ac:dyDescent="0.25">
      <c r="A172" s="264"/>
      <c r="B172" s="275"/>
      <c r="F172" s="267"/>
      <c r="G172" s="267"/>
      <c r="H172" s="267"/>
      <c r="I172" s="277"/>
      <c r="J172" s="269"/>
    </row>
    <row r="173" spans="1:10" x14ac:dyDescent="0.25">
      <c r="A173" s="264" t="s">
        <v>59</v>
      </c>
      <c r="B173" s="272" t="s">
        <v>261</v>
      </c>
      <c r="F173" s="267" t="s">
        <v>167</v>
      </c>
      <c r="G173" s="267">
        <f>G126</f>
        <v>32.400000000000006</v>
      </c>
      <c r="H173" s="267"/>
      <c r="I173" s="277"/>
      <c r="J173" s="269"/>
    </row>
    <row r="174" spans="1:10" x14ac:dyDescent="0.25">
      <c r="A174" s="264"/>
      <c r="F174" s="267"/>
      <c r="G174" s="267"/>
      <c r="H174" s="267"/>
      <c r="I174" s="277"/>
      <c r="J174" s="269"/>
    </row>
    <row r="175" spans="1:10" x14ac:dyDescent="0.25">
      <c r="A175" s="264"/>
      <c r="B175" s="274" t="s">
        <v>262</v>
      </c>
      <c r="F175" s="267"/>
      <c r="G175" s="267"/>
      <c r="H175" s="267"/>
      <c r="I175" s="277"/>
      <c r="J175" s="269"/>
    </row>
    <row r="176" spans="1:10" x14ac:dyDescent="0.25">
      <c r="A176" s="264"/>
      <c r="F176" s="267"/>
      <c r="G176" s="267"/>
      <c r="H176" s="267"/>
      <c r="I176" s="277"/>
      <c r="J176" s="269"/>
    </row>
    <row r="177" spans="1:10" x14ac:dyDescent="0.25">
      <c r="A177" s="264" t="s">
        <v>65</v>
      </c>
      <c r="B177" s="272" t="s">
        <v>263</v>
      </c>
      <c r="F177" s="267" t="s">
        <v>167</v>
      </c>
      <c r="G177" s="267">
        <f>G173</f>
        <v>32.400000000000006</v>
      </c>
      <c r="H177" s="267"/>
      <c r="I177" s="277"/>
      <c r="J177" s="269"/>
    </row>
    <row r="178" spans="1:10" x14ac:dyDescent="0.25">
      <c r="A178" s="264"/>
      <c r="F178" s="267"/>
      <c r="G178" s="267"/>
      <c r="H178" s="267"/>
      <c r="I178" s="277"/>
      <c r="J178" s="269"/>
    </row>
    <row r="179" spans="1:10" x14ac:dyDescent="0.25">
      <c r="A179" s="264"/>
      <c r="B179" s="274" t="s">
        <v>264</v>
      </c>
      <c r="F179" s="267"/>
      <c r="G179" s="267"/>
      <c r="H179" s="267"/>
      <c r="I179" s="277"/>
      <c r="J179" s="269"/>
    </row>
    <row r="180" spans="1:10" x14ac:dyDescent="0.25">
      <c r="A180" s="264"/>
      <c r="B180" s="275"/>
      <c r="F180" s="267"/>
      <c r="G180" s="267"/>
      <c r="H180" s="267"/>
      <c r="I180" s="277"/>
      <c r="J180" s="269"/>
    </row>
    <row r="181" spans="1:10" x14ac:dyDescent="0.25">
      <c r="A181" s="264"/>
      <c r="B181" s="274" t="s">
        <v>265</v>
      </c>
      <c r="F181" s="267"/>
      <c r="G181" s="267"/>
      <c r="H181" s="267"/>
      <c r="I181" s="277"/>
      <c r="J181" s="269"/>
    </row>
    <row r="182" spans="1:10" x14ac:dyDescent="0.25">
      <c r="A182" s="264"/>
      <c r="B182" s="275"/>
      <c r="F182" s="267"/>
      <c r="G182" s="267"/>
      <c r="H182" s="267"/>
      <c r="I182" s="277"/>
      <c r="J182" s="269"/>
    </row>
    <row r="183" spans="1:10" x14ac:dyDescent="0.25">
      <c r="A183" s="264" t="s">
        <v>69</v>
      </c>
      <c r="B183" s="272" t="s">
        <v>266</v>
      </c>
      <c r="F183" s="267" t="s">
        <v>167</v>
      </c>
      <c r="G183" s="267">
        <f>G94</f>
        <v>4.3499999999999996</v>
      </c>
      <c r="H183" s="267"/>
      <c r="I183" s="277"/>
      <c r="J183" s="269"/>
    </row>
    <row r="184" spans="1:10" x14ac:dyDescent="0.25">
      <c r="A184" s="264"/>
      <c r="F184" s="267"/>
      <c r="G184" s="267"/>
      <c r="H184" s="267"/>
      <c r="I184" s="277"/>
      <c r="J184" s="269"/>
    </row>
    <row r="185" spans="1:10" x14ac:dyDescent="0.25">
      <c r="A185" s="264"/>
      <c r="B185" s="274" t="s">
        <v>267</v>
      </c>
      <c r="F185" s="267"/>
      <c r="G185" s="267"/>
      <c r="H185" s="267"/>
      <c r="I185" s="277"/>
      <c r="J185" s="269"/>
    </row>
    <row r="186" spans="1:10" x14ac:dyDescent="0.25">
      <c r="A186" s="264"/>
      <c r="B186" s="275"/>
      <c r="F186" s="267"/>
      <c r="G186" s="267"/>
      <c r="H186" s="267"/>
      <c r="I186" s="277"/>
      <c r="J186" s="269"/>
    </row>
    <row r="187" spans="1:10" x14ac:dyDescent="0.25">
      <c r="A187" s="264"/>
      <c r="B187" s="274" t="s">
        <v>268</v>
      </c>
      <c r="F187" s="267"/>
      <c r="G187" s="267"/>
      <c r="H187" s="267"/>
      <c r="I187" s="277"/>
      <c r="J187" s="269"/>
    </row>
    <row r="188" spans="1:10" x14ac:dyDescent="0.25">
      <c r="A188" s="264"/>
      <c r="B188" s="274" t="s">
        <v>269</v>
      </c>
      <c r="F188" s="267"/>
      <c r="G188" s="267"/>
      <c r="H188" s="267"/>
      <c r="I188" s="277"/>
      <c r="J188" s="269"/>
    </row>
    <row r="189" spans="1:10" x14ac:dyDescent="0.25">
      <c r="A189" s="264"/>
      <c r="B189" s="275"/>
      <c r="F189" s="267"/>
      <c r="G189" s="267"/>
      <c r="H189" s="267"/>
      <c r="I189" s="277"/>
      <c r="J189" s="269"/>
    </row>
    <row r="190" spans="1:10" x14ac:dyDescent="0.25">
      <c r="A190" s="264" t="s">
        <v>183</v>
      </c>
      <c r="B190" s="272" t="s">
        <v>270</v>
      </c>
      <c r="F190" s="267" t="s">
        <v>167</v>
      </c>
      <c r="G190" s="267">
        <f>G173</f>
        <v>32.400000000000006</v>
      </c>
      <c r="H190" s="267"/>
      <c r="I190" s="277"/>
      <c r="J190" s="269"/>
    </row>
    <row r="191" spans="1:10" x14ac:dyDescent="0.25">
      <c r="A191" s="264"/>
      <c r="F191" s="267"/>
      <c r="G191" s="267"/>
      <c r="H191" s="267"/>
      <c r="I191" s="277"/>
      <c r="J191" s="269"/>
    </row>
    <row r="192" spans="1:10" x14ac:dyDescent="0.25">
      <c r="A192" s="264"/>
      <c r="B192" s="274" t="s">
        <v>271</v>
      </c>
      <c r="F192" s="267"/>
      <c r="G192" s="267"/>
      <c r="H192" s="267"/>
      <c r="I192" s="277"/>
      <c r="J192" s="269"/>
    </row>
    <row r="193" spans="1:10" x14ac:dyDescent="0.25">
      <c r="A193" s="264"/>
      <c r="B193" s="274" t="s">
        <v>272</v>
      </c>
      <c r="F193" s="267"/>
      <c r="G193" s="267"/>
      <c r="H193" s="267"/>
      <c r="I193" s="277"/>
      <c r="J193" s="269"/>
    </row>
    <row r="194" spans="1:10" x14ac:dyDescent="0.25">
      <c r="A194" s="264"/>
      <c r="F194" s="267"/>
      <c r="G194" s="267"/>
      <c r="H194" s="267"/>
      <c r="I194" s="277"/>
      <c r="J194" s="269"/>
    </row>
    <row r="195" spans="1:10" x14ac:dyDescent="0.25">
      <c r="A195" s="264" t="s">
        <v>185</v>
      </c>
      <c r="B195" s="272" t="s">
        <v>273</v>
      </c>
      <c r="F195" s="267" t="s">
        <v>167</v>
      </c>
      <c r="G195" s="267">
        <f>G177</f>
        <v>32.400000000000006</v>
      </c>
      <c r="H195" s="267"/>
      <c r="I195" s="277"/>
      <c r="J195" s="269"/>
    </row>
    <row r="196" spans="1:10" x14ac:dyDescent="0.25">
      <c r="A196" s="264"/>
      <c r="F196" s="267"/>
      <c r="G196" s="267"/>
      <c r="H196" s="267"/>
      <c r="I196" s="277"/>
      <c r="J196" s="269"/>
    </row>
    <row r="197" spans="1:10" x14ac:dyDescent="0.25">
      <c r="A197" s="264" t="s">
        <v>190</v>
      </c>
      <c r="B197" s="272" t="s">
        <v>274</v>
      </c>
      <c r="F197" s="267" t="s">
        <v>167</v>
      </c>
      <c r="G197" s="267">
        <f>G160</f>
        <v>10</v>
      </c>
      <c r="H197" s="267"/>
      <c r="I197" s="277"/>
      <c r="J197" s="269"/>
    </row>
    <row r="198" spans="1:10" x14ac:dyDescent="0.25">
      <c r="A198" s="264"/>
      <c r="F198" s="267"/>
      <c r="G198" s="267"/>
      <c r="H198" s="267"/>
      <c r="I198" s="284"/>
      <c r="J198" s="269"/>
    </row>
    <row r="199" spans="1:10" x14ac:dyDescent="0.25">
      <c r="A199" s="264"/>
      <c r="B199" s="270" t="s">
        <v>275</v>
      </c>
      <c r="C199" s="271"/>
      <c r="E199" s="271"/>
      <c r="F199" s="273" t="s">
        <v>172</v>
      </c>
      <c r="G199" s="267"/>
      <c r="H199" s="267"/>
      <c r="I199" s="337">
        <f>SUM(I173:I197)</f>
        <v>0</v>
      </c>
      <c r="J199" s="269"/>
    </row>
    <row r="200" spans="1:10" x14ac:dyDescent="0.25">
      <c r="A200" s="281"/>
      <c r="B200" s="282"/>
      <c r="C200" s="283"/>
      <c r="D200" s="283"/>
      <c r="E200" s="283"/>
      <c r="F200" s="284"/>
      <c r="G200" s="284"/>
      <c r="H200" s="284"/>
      <c r="I200" s="335"/>
      <c r="J200" s="269"/>
    </row>
    <row r="201" spans="1:10" x14ac:dyDescent="0.25">
      <c r="A201" s="264"/>
      <c r="F201" s="267"/>
      <c r="G201" s="267"/>
      <c r="H201" s="267"/>
      <c r="I201" s="277"/>
      <c r="J201" s="269"/>
    </row>
    <row r="202" spans="1:10" s="287" customFormat="1" x14ac:dyDescent="0.25">
      <c r="A202" s="264"/>
      <c r="B202" s="308" t="str">
        <f>B3</f>
        <v>PROPOSED BAIDOA BOREHOLE</v>
      </c>
      <c r="C202" s="271"/>
      <c r="D202" s="271"/>
      <c r="E202" s="271"/>
      <c r="F202" s="285"/>
      <c r="G202" s="285"/>
      <c r="H202" s="267"/>
      <c r="I202" s="277"/>
      <c r="J202" s="286"/>
    </row>
    <row r="203" spans="1:10" s="287" customFormat="1" x14ac:dyDescent="0.25">
      <c r="A203" s="264"/>
      <c r="B203" s="308" t="str">
        <f>B4</f>
        <v>AFMADHOW DISTRICT</v>
      </c>
      <c r="C203" s="271"/>
      <c r="D203" s="271"/>
      <c r="E203" s="271"/>
      <c r="F203" s="285"/>
      <c r="G203" s="285"/>
      <c r="H203" s="267"/>
      <c r="I203" s="277"/>
      <c r="J203" s="286"/>
    </row>
    <row r="204" spans="1:10" s="287" customFormat="1" x14ac:dyDescent="0.25">
      <c r="A204" s="264"/>
      <c r="B204" s="308"/>
      <c r="C204" s="271"/>
      <c r="D204" s="271"/>
      <c r="E204" s="271"/>
      <c r="F204" s="285"/>
      <c r="G204" s="285"/>
      <c r="H204" s="267"/>
      <c r="I204" s="277"/>
      <c r="J204" s="286"/>
    </row>
    <row r="205" spans="1:10" s="287" customFormat="1" x14ac:dyDescent="0.25">
      <c r="A205" s="264"/>
      <c r="B205" s="265" t="s">
        <v>276</v>
      </c>
      <c r="C205" s="271"/>
      <c r="D205" s="271"/>
      <c r="E205" s="271"/>
      <c r="F205" s="285"/>
      <c r="G205" s="285"/>
      <c r="H205" s="267"/>
      <c r="I205" s="277"/>
      <c r="J205" s="286"/>
    </row>
    <row r="206" spans="1:10" s="287" customFormat="1" x14ac:dyDescent="0.25">
      <c r="A206" s="264"/>
      <c r="B206" s="265"/>
      <c r="C206" s="271"/>
      <c r="D206" s="271"/>
      <c r="E206" s="271"/>
      <c r="F206" s="285"/>
      <c r="G206" s="285"/>
      <c r="H206" s="267"/>
      <c r="I206" s="277"/>
      <c r="J206" s="286"/>
    </row>
    <row r="207" spans="1:10" x14ac:dyDescent="0.25">
      <c r="A207" s="264"/>
      <c r="F207" s="267"/>
      <c r="G207" s="267"/>
      <c r="H207" s="267"/>
      <c r="I207" s="277"/>
    </row>
    <row r="208" spans="1:10" x14ac:dyDescent="0.25">
      <c r="A208" s="264"/>
      <c r="B208" s="309" t="s">
        <v>277</v>
      </c>
      <c r="F208" s="267"/>
      <c r="G208" s="267"/>
      <c r="H208" s="267"/>
      <c r="I208" s="277"/>
    </row>
    <row r="209" spans="1:11" x14ac:dyDescent="0.25">
      <c r="A209" s="264"/>
      <c r="B209" s="309" t="s">
        <v>278</v>
      </c>
      <c r="F209" s="267"/>
      <c r="G209" s="267"/>
      <c r="H209" s="267"/>
      <c r="I209" s="277"/>
    </row>
    <row r="210" spans="1:11" x14ac:dyDescent="0.25">
      <c r="A210" s="264"/>
      <c r="B210" s="309" t="s">
        <v>279</v>
      </c>
      <c r="F210" s="267"/>
      <c r="G210" s="267"/>
      <c r="H210" s="267"/>
      <c r="I210" s="277"/>
    </row>
    <row r="211" spans="1:11" x14ac:dyDescent="0.25">
      <c r="A211" s="264"/>
      <c r="B211" s="274" t="s">
        <v>280</v>
      </c>
      <c r="F211" s="267"/>
      <c r="G211" s="267"/>
      <c r="H211" s="267"/>
      <c r="I211" s="277"/>
    </row>
    <row r="212" spans="1:11" x14ac:dyDescent="0.25">
      <c r="A212" s="264"/>
      <c r="B212" s="274" t="s">
        <v>281</v>
      </c>
      <c r="F212" s="267"/>
      <c r="G212" s="267"/>
      <c r="H212" s="267"/>
      <c r="I212" s="277"/>
    </row>
    <row r="213" spans="1:11" x14ac:dyDescent="0.25">
      <c r="A213" s="264"/>
      <c r="B213" s="275"/>
      <c r="F213" s="267"/>
      <c r="G213" s="267"/>
      <c r="H213" s="267"/>
      <c r="I213" s="277"/>
    </row>
    <row r="214" spans="1:11" ht="19.899999999999999" customHeight="1" x14ac:dyDescent="0.25">
      <c r="A214" s="264" t="s">
        <v>59</v>
      </c>
      <c r="B214" s="272" t="s">
        <v>282</v>
      </c>
      <c r="F214" s="267"/>
      <c r="G214" s="267"/>
      <c r="H214" s="267"/>
      <c r="I214" s="277"/>
    </row>
    <row r="215" spans="1:11" ht="15" customHeight="1" x14ac:dyDescent="0.25">
      <c r="A215" s="264"/>
      <c r="B215" s="272" t="s">
        <v>283</v>
      </c>
      <c r="F215" s="267" t="s">
        <v>32</v>
      </c>
      <c r="G215" s="267">
        <v>1</v>
      </c>
      <c r="H215" s="310"/>
      <c r="I215" s="277"/>
    </row>
    <row r="216" spans="1:11" ht="15" customHeight="1" x14ac:dyDescent="0.25">
      <c r="A216" s="264"/>
      <c r="F216" s="267"/>
      <c r="G216" s="267"/>
      <c r="H216" s="267"/>
      <c r="I216" s="277"/>
    </row>
    <row r="217" spans="1:11" s="300" customFormat="1" ht="15" customHeight="1" x14ac:dyDescent="0.25">
      <c r="A217" s="264"/>
      <c r="B217" s="265" t="s">
        <v>284</v>
      </c>
      <c r="C217" s="266"/>
      <c r="D217" s="266"/>
      <c r="E217" s="266"/>
      <c r="F217" s="267"/>
      <c r="G217" s="267"/>
      <c r="H217" s="267"/>
      <c r="I217" s="333"/>
      <c r="J217" s="311"/>
    </row>
    <row r="218" spans="1:11" ht="15" customHeight="1" x14ac:dyDescent="0.25">
      <c r="A218" s="264"/>
      <c r="B218" s="274"/>
      <c r="F218" s="267"/>
      <c r="G218" s="267"/>
      <c r="H218" s="267"/>
      <c r="I218" s="277"/>
    </row>
    <row r="219" spans="1:11" ht="15" customHeight="1" x14ac:dyDescent="0.25">
      <c r="A219" s="264" t="s">
        <v>65</v>
      </c>
      <c r="B219" s="272" t="s">
        <v>322</v>
      </c>
      <c r="F219" s="267" t="s">
        <v>32</v>
      </c>
      <c r="G219" s="267">
        <v>2</v>
      </c>
      <c r="H219" s="267"/>
      <c r="I219" s="277"/>
    </row>
    <row r="220" spans="1:11" x14ac:dyDescent="0.25">
      <c r="A220" s="264"/>
      <c r="B220" s="265"/>
      <c r="C220" s="271"/>
      <c r="E220" s="271"/>
      <c r="F220" s="267"/>
      <c r="G220" s="267"/>
      <c r="H220" s="267"/>
      <c r="I220" s="335"/>
      <c r="J220" s="269"/>
    </row>
    <row r="221" spans="1:11" ht="18" customHeight="1" x14ac:dyDescent="0.25">
      <c r="A221" s="264"/>
      <c r="B221" s="270" t="s">
        <v>285</v>
      </c>
      <c r="C221" s="271"/>
      <c r="E221" s="271"/>
      <c r="F221" s="273" t="s">
        <v>172</v>
      </c>
      <c r="G221" s="267"/>
      <c r="H221" s="267"/>
      <c r="I221" s="337">
        <f>SUM(I215:I219)</f>
        <v>0</v>
      </c>
      <c r="J221" s="269"/>
    </row>
    <row r="222" spans="1:11" x14ac:dyDescent="0.25">
      <c r="A222" s="264"/>
      <c r="B222" s="312"/>
      <c r="F222" s="267"/>
      <c r="G222" s="267"/>
      <c r="H222" s="267"/>
      <c r="I222" s="277"/>
    </row>
    <row r="223" spans="1:11" s="287" customFormat="1" x14ac:dyDescent="0.25">
      <c r="A223" s="264"/>
      <c r="B223" s="308" t="str">
        <f>B202</f>
        <v>PROPOSED BAIDOA BOREHOLE</v>
      </c>
      <c r="C223" s="271"/>
      <c r="D223" s="271"/>
      <c r="E223" s="271"/>
      <c r="F223" s="313"/>
      <c r="G223" s="285"/>
      <c r="H223" s="314"/>
      <c r="I223" s="338"/>
      <c r="J223" s="286"/>
      <c r="K223" s="315"/>
    </row>
    <row r="224" spans="1:11" s="287" customFormat="1" x14ac:dyDescent="0.25">
      <c r="A224" s="264"/>
      <c r="B224" s="308" t="str">
        <f>B4</f>
        <v>AFMADHOW DISTRICT</v>
      </c>
      <c r="C224" s="271"/>
      <c r="D224" s="271"/>
      <c r="E224" s="271"/>
      <c r="F224" s="313"/>
      <c r="G224" s="285"/>
      <c r="H224" s="314"/>
      <c r="I224" s="338"/>
      <c r="J224" s="286"/>
      <c r="K224" s="315"/>
    </row>
    <row r="225" spans="1:11" s="287" customFormat="1" x14ac:dyDescent="0.25">
      <c r="A225" s="264"/>
      <c r="B225" s="308"/>
      <c r="C225" s="271"/>
      <c r="D225" s="271"/>
      <c r="E225" s="271"/>
      <c r="F225" s="313"/>
      <c r="G225" s="285"/>
      <c r="H225" s="314"/>
      <c r="I225" s="338"/>
      <c r="J225" s="286"/>
      <c r="K225" s="315"/>
    </row>
    <row r="226" spans="1:11" s="287" customFormat="1" x14ac:dyDescent="0.25">
      <c r="A226" s="264"/>
      <c r="B226" s="265" t="s">
        <v>286</v>
      </c>
      <c r="C226" s="271"/>
      <c r="D226" s="271"/>
      <c r="E226" s="271"/>
      <c r="F226" s="313"/>
      <c r="G226" s="285"/>
      <c r="H226" s="314"/>
      <c r="I226" s="338"/>
      <c r="J226" s="286"/>
      <c r="K226" s="315"/>
    </row>
    <row r="227" spans="1:11" s="287" customFormat="1" x14ac:dyDescent="0.25">
      <c r="A227" s="264"/>
      <c r="B227" s="265"/>
      <c r="C227" s="271"/>
      <c r="D227" s="271"/>
      <c r="E227" s="271"/>
      <c r="F227" s="313"/>
      <c r="G227" s="285"/>
      <c r="H227" s="314"/>
      <c r="I227" s="338"/>
      <c r="J227" s="286"/>
      <c r="K227" s="315"/>
    </row>
    <row r="228" spans="1:11" x14ac:dyDescent="0.25">
      <c r="A228" s="264"/>
      <c r="B228" s="274" t="s">
        <v>287</v>
      </c>
      <c r="C228" s="316"/>
      <c r="D228" s="316"/>
      <c r="E228" s="317"/>
      <c r="F228" s="267"/>
      <c r="G228" s="267"/>
      <c r="H228" s="267"/>
      <c r="I228" s="267"/>
      <c r="K228" s="318"/>
    </row>
    <row r="229" spans="1:11" x14ac:dyDescent="0.25">
      <c r="A229" s="264"/>
      <c r="B229" s="319"/>
      <c r="C229" s="316"/>
      <c r="D229" s="316"/>
      <c r="E229" s="317"/>
      <c r="F229" s="267"/>
      <c r="G229" s="267"/>
      <c r="H229" s="267"/>
      <c r="I229" s="267"/>
      <c r="K229" s="318"/>
    </row>
    <row r="230" spans="1:11" x14ac:dyDescent="0.25">
      <c r="A230" s="264"/>
      <c r="B230" s="272" t="s">
        <v>288</v>
      </c>
      <c r="C230" s="316"/>
      <c r="D230" s="316"/>
      <c r="E230" s="317"/>
      <c r="F230" s="280"/>
      <c r="G230" s="267"/>
      <c r="H230" s="267"/>
      <c r="I230" s="267"/>
      <c r="K230" s="318"/>
    </row>
    <row r="231" spans="1:11" x14ac:dyDescent="0.25">
      <c r="A231" s="264"/>
      <c r="B231" s="272" t="s">
        <v>289</v>
      </c>
      <c r="C231" s="316"/>
      <c r="D231" s="316"/>
      <c r="E231" s="317"/>
      <c r="F231" s="280"/>
      <c r="G231" s="267"/>
      <c r="H231" s="267"/>
      <c r="I231" s="267"/>
      <c r="K231" s="318"/>
    </row>
    <row r="232" spans="1:11" x14ac:dyDescent="0.25">
      <c r="A232" s="264"/>
      <c r="B232" s="272" t="s">
        <v>290</v>
      </c>
      <c r="C232" s="320"/>
      <c r="D232" s="320"/>
      <c r="E232" s="321"/>
      <c r="F232" s="280"/>
      <c r="G232" s="267"/>
      <c r="H232" s="267"/>
      <c r="I232" s="267"/>
      <c r="K232" s="318"/>
    </row>
    <row r="233" spans="1:11" x14ac:dyDescent="0.25">
      <c r="A233" s="264"/>
      <c r="B233" s="322"/>
      <c r="C233" s="320"/>
      <c r="D233" s="320"/>
      <c r="E233" s="321"/>
      <c r="F233" s="280"/>
      <c r="G233" s="267"/>
      <c r="H233" s="267"/>
      <c r="I233" s="267"/>
      <c r="K233" s="318"/>
    </row>
    <row r="234" spans="1:11" x14ac:dyDescent="0.25">
      <c r="A234" s="264" t="s">
        <v>59</v>
      </c>
      <c r="B234" s="272" t="s">
        <v>291</v>
      </c>
      <c r="C234" s="320"/>
      <c r="D234" s="320"/>
      <c r="E234" s="321"/>
      <c r="F234" s="280" t="s">
        <v>32</v>
      </c>
      <c r="G234" s="267">
        <v>2</v>
      </c>
      <c r="H234" s="267"/>
      <c r="I234" s="267"/>
      <c r="K234" s="318"/>
    </row>
    <row r="235" spans="1:11" x14ac:dyDescent="0.25">
      <c r="A235" s="264"/>
      <c r="B235" s="322"/>
      <c r="C235" s="320"/>
      <c r="D235" s="320"/>
      <c r="E235" s="321"/>
      <c r="F235" s="280"/>
      <c r="G235" s="267"/>
      <c r="H235" s="267"/>
      <c r="I235" s="267"/>
      <c r="K235" s="318"/>
    </row>
    <row r="236" spans="1:11" x14ac:dyDescent="0.25">
      <c r="A236" s="264"/>
      <c r="B236" s="274" t="s">
        <v>292</v>
      </c>
      <c r="C236" s="320"/>
      <c r="D236" s="320"/>
      <c r="E236" s="321"/>
      <c r="F236" s="280"/>
      <c r="G236" s="267"/>
      <c r="H236" s="267"/>
      <c r="I236" s="267"/>
      <c r="K236" s="318"/>
    </row>
    <row r="237" spans="1:11" x14ac:dyDescent="0.25">
      <c r="A237" s="264"/>
      <c r="B237" s="319"/>
      <c r="C237" s="316"/>
      <c r="D237" s="316"/>
      <c r="E237" s="317"/>
      <c r="F237" s="280"/>
      <c r="G237" s="267"/>
      <c r="H237" s="267"/>
      <c r="I237" s="267"/>
      <c r="K237" s="318"/>
    </row>
    <row r="238" spans="1:11" x14ac:dyDescent="0.25">
      <c r="A238" s="264" t="s">
        <v>65</v>
      </c>
      <c r="B238" s="272" t="s">
        <v>293</v>
      </c>
      <c r="C238" s="316"/>
      <c r="D238" s="316"/>
      <c r="E238" s="317"/>
      <c r="F238" s="280" t="s">
        <v>38</v>
      </c>
      <c r="G238" s="267">
        <v>1</v>
      </c>
      <c r="H238" s="267"/>
      <c r="I238" s="267"/>
      <c r="K238" s="318"/>
    </row>
    <row r="239" spans="1:11" x14ac:dyDescent="0.25">
      <c r="A239" s="264"/>
      <c r="B239" s="319"/>
      <c r="C239" s="316"/>
      <c r="D239" s="316"/>
      <c r="E239" s="317"/>
      <c r="F239" s="267"/>
      <c r="G239" s="267"/>
      <c r="H239" s="267"/>
      <c r="I239" s="267"/>
      <c r="K239" s="318"/>
    </row>
    <row r="240" spans="1:11" x14ac:dyDescent="0.25">
      <c r="A240" s="264"/>
      <c r="B240" s="274" t="s">
        <v>294</v>
      </c>
      <c r="C240" s="316"/>
      <c r="D240" s="316"/>
      <c r="E240" s="317"/>
      <c r="F240" s="267"/>
      <c r="G240" s="267"/>
      <c r="H240" s="267"/>
      <c r="I240" s="267"/>
      <c r="K240" s="318"/>
    </row>
    <row r="241" spans="1:11" x14ac:dyDescent="0.25">
      <c r="A241" s="264"/>
      <c r="B241" s="322"/>
      <c r="C241" s="320"/>
      <c r="D241" s="320"/>
      <c r="E241" s="321"/>
      <c r="F241" s="267"/>
      <c r="G241" s="267"/>
      <c r="H241" s="267"/>
      <c r="I241" s="267"/>
      <c r="K241" s="318"/>
    </row>
    <row r="242" spans="1:11" x14ac:dyDescent="0.25">
      <c r="A242" s="264"/>
      <c r="B242" s="272" t="s">
        <v>295</v>
      </c>
      <c r="C242" s="320"/>
      <c r="D242" s="320"/>
      <c r="E242" s="321"/>
      <c r="F242" s="280"/>
      <c r="G242" s="267"/>
      <c r="H242" s="267"/>
      <c r="I242" s="267"/>
      <c r="K242" s="318"/>
    </row>
    <row r="243" spans="1:11" x14ac:dyDescent="0.25">
      <c r="A243" s="264"/>
      <c r="B243" s="272" t="s">
        <v>296</v>
      </c>
      <c r="C243" s="320"/>
      <c r="D243" s="320"/>
      <c r="E243" s="321"/>
      <c r="F243" s="280"/>
      <c r="G243" s="267"/>
      <c r="H243" s="267"/>
      <c r="I243" s="267"/>
      <c r="K243" s="318"/>
    </row>
    <row r="244" spans="1:11" x14ac:dyDescent="0.25">
      <c r="A244" s="264"/>
      <c r="B244" s="272" t="s">
        <v>297</v>
      </c>
      <c r="C244" s="320"/>
      <c r="D244" s="320"/>
      <c r="E244" s="321"/>
      <c r="F244" s="280"/>
      <c r="G244" s="267"/>
      <c r="H244" s="267"/>
      <c r="I244" s="267"/>
      <c r="K244" s="318"/>
    </row>
    <row r="245" spans="1:11" x14ac:dyDescent="0.25">
      <c r="A245" s="264"/>
      <c r="B245" s="272" t="s">
        <v>298</v>
      </c>
      <c r="C245" s="320"/>
      <c r="D245" s="320"/>
      <c r="E245" s="321"/>
      <c r="F245" s="280"/>
      <c r="G245" s="267"/>
      <c r="H245" s="267"/>
      <c r="I245" s="267"/>
      <c r="K245" s="318"/>
    </row>
    <row r="246" spans="1:11" x14ac:dyDescent="0.25">
      <c r="A246" s="264"/>
      <c r="B246" s="272" t="s">
        <v>299</v>
      </c>
      <c r="C246" s="316"/>
      <c r="D246" s="316"/>
      <c r="E246" s="317"/>
      <c r="F246" s="280"/>
      <c r="G246" s="267"/>
      <c r="H246" s="267"/>
      <c r="I246" s="267"/>
      <c r="K246" s="318"/>
    </row>
    <row r="247" spans="1:11" x14ac:dyDescent="0.25">
      <c r="A247" s="264"/>
      <c r="B247" s="272" t="s">
        <v>300</v>
      </c>
      <c r="C247" s="316"/>
      <c r="D247" s="316"/>
      <c r="E247" s="317"/>
      <c r="F247" s="280"/>
      <c r="G247" s="267"/>
      <c r="H247" s="267"/>
      <c r="I247" s="267"/>
      <c r="K247" s="318"/>
    </row>
    <row r="248" spans="1:11" x14ac:dyDescent="0.25">
      <c r="A248" s="264"/>
      <c r="B248" s="272" t="s">
        <v>301</v>
      </c>
      <c r="C248" s="316"/>
      <c r="D248" s="316"/>
      <c r="E248" s="317"/>
      <c r="F248" s="280"/>
      <c r="G248" s="267"/>
      <c r="H248" s="267"/>
      <c r="I248" s="267"/>
      <c r="K248" s="318"/>
    </row>
    <row r="249" spans="1:11" x14ac:dyDescent="0.25">
      <c r="A249" s="264"/>
      <c r="B249" s="319"/>
      <c r="C249" s="316"/>
      <c r="D249" s="316"/>
      <c r="E249" s="317"/>
      <c r="F249" s="280"/>
      <c r="G249" s="267"/>
      <c r="H249" s="267"/>
      <c r="I249" s="267"/>
      <c r="K249" s="318"/>
    </row>
    <row r="250" spans="1:11" x14ac:dyDescent="0.25">
      <c r="A250" s="264" t="s">
        <v>183</v>
      </c>
      <c r="B250" s="272" t="s">
        <v>302</v>
      </c>
      <c r="C250" s="316"/>
      <c r="D250" s="316"/>
      <c r="E250" s="317"/>
      <c r="F250" s="280" t="s">
        <v>38</v>
      </c>
      <c r="G250" s="267">
        <v>1</v>
      </c>
      <c r="H250" s="267"/>
      <c r="I250" s="267"/>
      <c r="K250" s="318"/>
    </row>
    <row r="251" spans="1:11" x14ac:dyDescent="0.25">
      <c r="A251" s="264"/>
      <c r="B251" s="322"/>
      <c r="C251" s="320"/>
      <c r="D251" s="320"/>
      <c r="E251" s="321"/>
      <c r="F251" s="267"/>
      <c r="G251" s="267"/>
      <c r="H251" s="267"/>
      <c r="I251" s="267"/>
      <c r="K251" s="318"/>
    </row>
    <row r="252" spans="1:11" x14ac:dyDescent="0.25">
      <c r="A252" s="264"/>
      <c r="B252" s="274" t="s">
        <v>303</v>
      </c>
      <c r="C252" s="320"/>
      <c r="D252" s="320"/>
      <c r="E252" s="321"/>
      <c r="F252" s="267"/>
      <c r="G252" s="267"/>
      <c r="H252" s="267"/>
      <c r="I252" s="267"/>
      <c r="K252" s="318"/>
    </row>
    <row r="253" spans="1:11" x14ac:dyDescent="0.25">
      <c r="A253" s="264"/>
      <c r="B253" s="322"/>
      <c r="C253" s="320"/>
      <c r="D253" s="320"/>
      <c r="E253" s="321"/>
      <c r="F253" s="267"/>
      <c r="G253" s="267"/>
      <c r="H253" s="267"/>
      <c r="I253" s="267"/>
      <c r="K253" s="318"/>
    </row>
    <row r="254" spans="1:11" x14ac:dyDescent="0.25">
      <c r="A254" s="264"/>
      <c r="B254" s="272" t="s">
        <v>304</v>
      </c>
      <c r="C254" s="320"/>
      <c r="D254" s="320"/>
      <c r="E254" s="321"/>
      <c r="F254" s="280"/>
      <c r="G254" s="267"/>
      <c r="H254" s="267"/>
      <c r="I254" s="267"/>
      <c r="K254" s="318"/>
    </row>
    <row r="255" spans="1:11" x14ac:dyDescent="0.25">
      <c r="A255" s="264"/>
      <c r="B255" s="272" t="s">
        <v>305</v>
      </c>
      <c r="C255" s="316"/>
      <c r="D255" s="316"/>
      <c r="E255" s="317"/>
      <c r="F255" s="280"/>
      <c r="G255" s="267"/>
      <c r="H255" s="267"/>
      <c r="I255" s="267"/>
      <c r="K255" s="318"/>
    </row>
    <row r="256" spans="1:11" x14ac:dyDescent="0.25">
      <c r="A256" s="264"/>
      <c r="B256" s="272" t="s">
        <v>306</v>
      </c>
      <c r="C256" s="316"/>
      <c r="D256" s="316"/>
      <c r="E256" s="317"/>
      <c r="F256" s="280"/>
      <c r="G256" s="267"/>
      <c r="H256" s="267"/>
      <c r="I256" s="267"/>
      <c r="K256" s="318"/>
    </row>
    <row r="257" spans="1:11" x14ac:dyDescent="0.25">
      <c r="A257" s="264"/>
      <c r="B257" s="272" t="s">
        <v>307</v>
      </c>
      <c r="C257" s="316"/>
      <c r="D257" s="316"/>
      <c r="E257" s="317"/>
      <c r="F257" s="280"/>
      <c r="G257" s="267"/>
      <c r="H257" s="267"/>
      <c r="I257" s="267"/>
      <c r="K257" s="318"/>
    </row>
    <row r="258" spans="1:11" x14ac:dyDescent="0.25">
      <c r="A258" s="264"/>
      <c r="B258" s="272" t="s">
        <v>308</v>
      </c>
      <c r="C258" s="316"/>
      <c r="D258" s="316"/>
      <c r="E258" s="317"/>
      <c r="F258" s="280"/>
      <c r="G258" s="267"/>
      <c r="H258" s="267"/>
      <c r="I258" s="267"/>
      <c r="K258" s="318"/>
    </row>
    <row r="259" spans="1:11" x14ac:dyDescent="0.25">
      <c r="A259" s="264"/>
      <c r="B259" s="316"/>
      <c r="C259" s="316"/>
      <c r="D259" s="316"/>
      <c r="E259" s="317"/>
      <c r="F259" s="280"/>
      <c r="G259" s="267"/>
      <c r="H259" s="267"/>
      <c r="I259" s="267"/>
      <c r="K259" s="318"/>
    </row>
    <row r="260" spans="1:11" x14ac:dyDescent="0.25">
      <c r="A260" s="264" t="s">
        <v>185</v>
      </c>
      <c r="B260" s="272" t="s">
        <v>309</v>
      </c>
      <c r="C260" s="316"/>
      <c r="D260" s="316"/>
      <c r="E260" s="317"/>
      <c r="F260" s="280"/>
      <c r="G260" s="267"/>
      <c r="H260" s="267"/>
      <c r="I260" s="267"/>
      <c r="K260" s="318"/>
    </row>
    <row r="261" spans="1:11" x14ac:dyDescent="0.25">
      <c r="A261" s="264"/>
      <c r="B261" s="272" t="s">
        <v>310</v>
      </c>
      <c r="C261" s="320"/>
      <c r="D261" s="320"/>
      <c r="E261" s="321"/>
      <c r="F261" s="280"/>
      <c r="G261" s="267"/>
      <c r="H261" s="267"/>
      <c r="I261" s="267"/>
      <c r="K261" s="318"/>
    </row>
    <row r="262" spans="1:11" x14ac:dyDescent="0.25">
      <c r="A262" s="264"/>
      <c r="B262" s="272" t="s">
        <v>311</v>
      </c>
      <c r="C262" s="320"/>
      <c r="D262" s="320"/>
      <c r="E262" s="321"/>
      <c r="F262" s="280"/>
      <c r="G262" s="267"/>
      <c r="H262" s="267"/>
      <c r="I262" s="267"/>
      <c r="K262" s="318"/>
    </row>
    <row r="263" spans="1:11" x14ac:dyDescent="0.25">
      <c r="A263" s="264"/>
      <c r="B263" s="272" t="s">
        <v>312</v>
      </c>
      <c r="C263" s="320"/>
      <c r="D263" s="320"/>
      <c r="E263" s="321"/>
      <c r="F263" s="280" t="s">
        <v>73</v>
      </c>
      <c r="G263" s="267">
        <v>10</v>
      </c>
      <c r="H263" s="267"/>
      <c r="I263" s="267"/>
      <c r="K263" s="318"/>
    </row>
    <row r="264" spans="1:11" x14ac:dyDescent="0.25">
      <c r="A264" s="264"/>
      <c r="B264" s="320"/>
      <c r="C264" s="320"/>
      <c r="D264" s="320"/>
      <c r="E264" s="320"/>
      <c r="F264" s="280"/>
      <c r="G264" s="267"/>
      <c r="H264" s="267"/>
      <c r="I264" s="267"/>
      <c r="K264" s="318"/>
    </row>
    <row r="265" spans="1:11" x14ac:dyDescent="0.25">
      <c r="A265" s="264" t="s">
        <v>190</v>
      </c>
      <c r="B265" s="272" t="s">
        <v>313</v>
      </c>
      <c r="C265" s="320"/>
      <c r="D265" s="320"/>
      <c r="E265" s="320"/>
      <c r="F265" s="280"/>
      <c r="G265" s="267"/>
      <c r="H265" s="267"/>
      <c r="I265" s="267"/>
      <c r="K265" s="318"/>
    </row>
    <row r="266" spans="1:11" x14ac:dyDescent="0.25">
      <c r="A266" s="264"/>
      <c r="B266" s="272" t="s">
        <v>314</v>
      </c>
      <c r="C266" s="320"/>
      <c r="D266" s="320"/>
      <c r="E266" s="320"/>
      <c r="F266" s="280"/>
      <c r="G266" s="267"/>
      <c r="H266" s="267"/>
      <c r="I266" s="267"/>
      <c r="K266" s="318"/>
    </row>
    <row r="267" spans="1:11" x14ac:dyDescent="0.25">
      <c r="A267" s="264"/>
      <c r="B267" s="272" t="s">
        <v>315</v>
      </c>
      <c r="C267" s="320"/>
      <c r="D267" s="320"/>
      <c r="E267" s="320"/>
      <c r="F267" s="280" t="s">
        <v>32</v>
      </c>
      <c r="G267" s="267">
        <v>1</v>
      </c>
      <c r="H267" s="267"/>
      <c r="I267" s="267"/>
      <c r="K267" s="318"/>
    </row>
    <row r="268" spans="1:11" x14ac:dyDescent="0.25">
      <c r="A268" s="264"/>
      <c r="F268" s="267"/>
      <c r="G268" s="267"/>
      <c r="H268" s="267"/>
      <c r="I268" s="334"/>
    </row>
    <row r="269" spans="1:11" x14ac:dyDescent="0.25">
      <c r="A269" s="264"/>
      <c r="B269" s="270" t="s">
        <v>316</v>
      </c>
      <c r="C269" s="271"/>
      <c r="E269" s="271"/>
      <c r="F269" s="273" t="str">
        <f>F221</f>
        <v>US$</v>
      </c>
      <c r="G269" s="267"/>
      <c r="H269" s="267"/>
      <c r="I269" s="333">
        <f>SUM(I234:I267)</f>
        <v>0</v>
      </c>
    </row>
    <row r="270" spans="1:11" x14ac:dyDescent="0.25">
      <c r="A270" s="281"/>
      <c r="B270" s="323"/>
      <c r="C270" s="283"/>
      <c r="D270" s="283"/>
      <c r="E270" s="283"/>
      <c r="F270" s="324"/>
      <c r="G270" s="284"/>
      <c r="H270" s="284"/>
      <c r="I270" s="335"/>
      <c r="K270" s="318"/>
    </row>
    <row r="271" spans="1:11" x14ac:dyDescent="0.25">
      <c r="A271" s="264"/>
      <c r="F271" s="280"/>
      <c r="G271" s="267"/>
      <c r="H271" s="314"/>
      <c r="I271" s="338"/>
      <c r="K271" s="318"/>
    </row>
    <row r="272" spans="1:11" x14ac:dyDescent="0.25">
      <c r="A272" s="264"/>
      <c r="B272" s="308" t="str">
        <f>B223</f>
        <v>PROPOSED BAIDOA BOREHOLE</v>
      </c>
      <c r="C272" s="271"/>
      <c r="D272" s="271"/>
      <c r="F272" s="280"/>
      <c r="G272" s="267"/>
      <c r="H272" s="267"/>
      <c r="I272" s="277"/>
      <c r="K272" s="318"/>
    </row>
    <row r="273" spans="1:11" x14ac:dyDescent="0.25">
      <c r="A273" s="264"/>
      <c r="B273" s="308" t="str">
        <f>B4</f>
        <v>AFMADHOW DISTRICT</v>
      </c>
      <c r="C273" s="271"/>
      <c r="D273" s="271"/>
      <c r="F273" s="280"/>
      <c r="G273" s="267"/>
      <c r="H273" s="267"/>
      <c r="I273" s="277"/>
      <c r="K273" s="318"/>
    </row>
    <row r="274" spans="1:11" x14ac:dyDescent="0.25">
      <c r="A274" s="264"/>
      <c r="B274" s="308"/>
      <c r="C274" s="271"/>
      <c r="D274" s="271"/>
      <c r="F274" s="264"/>
      <c r="G274" s="267"/>
      <c r="H274" s="267"/>
      <c r="I274" s="277"/>
      <c r="K274" s="318"/>
    </row>
    <row r="275" spans="1:11" x14ac:dyDescent="0.25">
      <c r="A275" s="264"/>
      <c r="B275" s="265" t="s">
        <v>317</v>
      </c>
      <c r="C275" s="271"/>
      <c r="D275" s="271"/>
      <c r="F275" s="280"/>
      <c r="G275" s="267"/>
      <c r="H275" s="267"/>
      <c r="I275" s="277"/>
      <c r="K275" s="318"/>
    </row>
    <row r="276" spans="1:11" x14ac:dyDescent="0.25">
      <c r="A276" s="264"/>
      <c r="B276" s="265"/>
      <c r="C276" s="271"/>
      <c r="D276" s="271"/>
      <c r="F276" s="280"/>
      <c r="G276" s="267"/>
      <c r="H276" s="267"/>
      <c r="I276" s="277"/>
      <c r="K276" s="318"/>
    </row>
    <row r="277" spans="1:11" x14ac:dyDescent="0.25">
      <c r="A277" s="264"/>
      <c r="B277" s="265"/>
      <c r="C277" s="271"/>
      <c r="F277" s="280"/>
      <c r="G277" s="267"/>
      <c r="H277" s="267"/>
      <c r="I277" s="277"/>
      <c r="K277" s="318"/>
    </row>
    <row r="278" spans="1:11" x14ac:dyDescent="0.25">
      <c r="A278" s="264"/>
      <c r="B278" s="325" t="s">
        <v>318</v>
      </c>
      <c r="C278" s="271"/>
      <c r="D278" s="271" t="s">
        <v>319</v>
      </c>
      <c r="F278" s="264"/>
      <c r="G278" s="285"/>
      <c r="H278" s="267"/>
      <c r="I278" s="338"/>
    </row>
    <row r="279" spans="1:11" x14ac:dyDescent="0.25">
      <c r="A279" s="264"/>
      <c r="B279" s="325"/>
      <c r="F279" s="264"/>
      <c r="G279" s="267"/>
      <c r="H279" s="267"/>
      <c r="I279" s="277"/>
    </row>
    <row r="280" spans="1:11" x14ac:dyDescent="0.25">
      <c r="A280" s="264"/>
      <c r="B280" s="293">
        <v>1</v>
      </c>
      <c r="C280" s="266" t="str">
        <f>B8</f>
        <v>ELEMENT NO. 1: SITE PREPARATION</v>
      </c>
      <c r="D280" s="269"/>
      <c r="F280" s="264"/>
      <c r="G280" s="326"/>
      <c r="H280" s="267"/>
      <c r="I280" s="277">
        <f>SUM(I18)</f>
        <v>0</v>
      </c>
    </row>
    <row r="281" spans="1:11" x14ac:dyDescent="0.25">
      <c r="A281" s="264"/>
      <c r="B281" s="325"/>
      <c r="D281" s="269"/>
      <c r="F281" s="264"/>
      <c r="G281" s="267"/>
      <c r="H281" s="267"/>
      <c r="I281" s="277"/>
    </row>
    <row r="282" spans="1:11" x14ac:dyDescent="0.25">
      <c r="A282" s="264"/>
      <c r="B282" s="293">
        <v>2</v>
      </c>
      <c r="C282" s="266" t="str">
        <f>B23</f>
        <v>ELEMENT NO. 2: SUBSTRUCTURES (PROVISIONAL)</v>
      </c>
      <c r="D282" s="269"/>
      <c r="F282" s="264"/>
      <c r="G282" s="326"/>
      <c r="H282" s="267"/>
      <c r="I282" s="277">
        <f>SUM(I105)</f>
        <v>0</v>
      </c>
    </row>
    <row r="283" spans="1:11" x14ac:dyDescent="0.25">
      <c r="A283" s="264"/>
      <c r="B283" s="293"/>
      <c r="D283" s="269"/>
      <c r="F283" s="264"/>
      <c r="G283" s="267"/>
      <c r="H283" s="267"/>
      <c r="I283" s="277"/>
    </row>
    <row r="284" spans="1:11" x14ac:dyDescent="0.25">
      <c r="A284" s="264"/>
      <c r="B284" s="293">
        <v>3</v>
      </c>
      <c r="C284" s="266" t="str">
        <f>B110</f>
        <v>ELEMENT NO. 3: WALLING</v>
      </c>
      <c r="D284" s="269"/>
      <c r="F284" s="264"/>
      <c r="G284" s="326"/>
      <c r="H284" s="267"/>
      <c r="I284" s="277">
        <f>SUM(I132)</f>
        <v>0</v>
      </c>
    </row>
    <row r="285" spans="1:11" x14ac:dyDescent="0.25">
      <c r="A285" s="264"/>
      <c r="B285" s="293"/>
      <c r="D285" s="269"/>
      <c r="F285" s="264"/>
      <c r="G285" s="267"/>
      <c r="H285" s="267"/>
      <c r="I285" s="277"/>
    </row>
    <row r="286" spans="1:11" x14ac:dyDescent="0.25">
      <c r="A286" s="264"/>
      <c r="B286" s="293">
        <v>4</v>
      </c>
      <c r="C286" s="266" t="str">
        <f>B138</f>
        <v>ELEMENT NO. 4: ROOF CONSTRUCTION AND FINISHES</v>
      </c>
      <c r="D286" s="269"/>
      <c r="F286" s="264"/>
      <c r="G286" s="326"/>
      <c r="H286" s="267"/>
      <c r="I286" s="277">
        <f>SUM(I162)</f>
        <v>0</v>
      </c>
      <c r="J286" s="327"/>
    </row>
    <row r="287" spans="1:11" x14ac:dyDescent="0.25">
      <c r="A287" s="264"/>
      <c r="B287" s="293"/>
      <c r="D287" s="269"/>
      <c r="F287" s="264"/>
      <c r="G287" s="267"/>
      <c r="H287" s="314"/>
      <c r="I287" s="277"/>
    </row>
    <row r="288" spans="1:11" x14ac:dyDescent="0.25">
      <c r="A288" s="264"/>
      <c r="B288" s="293">
        <v>5</v>
      </c>
      <c r="C288" s="266" t="str">
        <f>B168</f>
        <v>ELEMENT NO. 5: FINISHES</v>
      </c>
      <c r="D288" s="269"/>
      <c r="F288" s="264"/>
      <c r="G288" s="326"/>
      <c r="H288" s="267"/>
      <c r="I288" s="277">
        <f>SUM(I199)</f>
        <v>0</v>
      </c>
    </row>
    <row r="289" spans="1:23" x14ac:dyDescent="0.25">
      <c r="A289" s="264"/>
      <c r="B289" s="325"/>
      <c r="D289" s="269"/>
      <c r="F289" s="264"/>
      <c r="G289" s="267"/>
      <c r="H289" s="267"/>
      <c r="I289" s="277"/>
    </row>
    <row r="290" spans="1:23" x14ac:dyDescent="0.25">
      <c r="A290" s="264"/>
      <c r="B290" s="293">
        <v>6</v>
      </c>
      <c r="C290" s="266" t="str">
        <f>B205</f>
        <v>ELEMENT NO. 6: DOORS</v>
      </c>
      <c r="D290" s="269"/>
      <c r="F290" s="264"/>
      <c r="G290" s="326"/>
      <c r="H290" s="267"/>
      <c r="I290" s="277">
        <f>SUM(I221)</f>
        <v>0</v>
      </c>
    </row>
    <row r="291" spans="1:23" x14ac:dyDescent="0.25">
      <c r="A291" s="264"/>
      <c r="B291" s="293"/>
      <c r="D291" s="269"/>
      <c r="F291" s="264"/>
      <c r="G291" s="267"/>
      <c r="H291" s="267"/>
      <c r="I291" s="277"/>
      <c r="J291" s="269"/>
    </row>
    <row r="292" spans="1:23" x14ac:dyDescent="0.25">
      <c r="A292" s="264"/>
      <c r="B292" s="293">
        <v>7</v>
      </c>
      <c r="C292" s="266" t="str">
        <f>B226</f>
        <v>ELEMENT NO. 7: ELECTRICAL INSTALLATION AND SERVICES</v>
      </c>
      <c r="D292" s="269"/>
      <c r="F292" s="264"/>
      <c r="G292" s="326"/>
      <c r="H292" s="267"/>
      <c r="I292" s="277">
        <f>SUM(I269)</f>
        <v>0</v>
      </c>
      <c r="J292" s="269"/>
    </row>
    <row r="293" spans="1:23" x14ac:dyDescent="0.25">
      <c r="A293" s="264"/>
      <c r="B293" s="293"/>
      <c r="D293" s="269"/>
      <c r="F293" s="264"/>
      <c r="G293" s="326"/>
      <c r="H293" s="267"/>
      <c r="I293" s="277"/>
      <c r="J293" s="269"/>
    </row>
    <row r="294" spans="1:23" s="329" customFormat="1" x14ac:dyDescent="0.25">
      <c r="A294" s="257"/>
      <c r="B294" s="511" t="s">
        <v>320</v>
      </c>
      <c r="C294" s="512"/>
      <c r="D294" s="512"/>
      <c r="E294" s="513"/>
      <c r="F294" s="261" t="s">
        <v>172</v>
      </c>
      <c r="G294" s="262"/>
      <c r="H294" s="262"/>
      <c r="I294" s="332">
        <f>SUM(I280:I292)</f>
        <v>0</v>
      </c>
      <c r="J294" s="328"/>
    </row>
    <row r="295" spans="1:23" ht="15" customHeight="1" x14ac:dyDescent="0.25">
      <c r="A295" s="281"/>
      <c r="B295" s="323"/>
      <c r="C295" s="283"/>
      <c r="D295" s="283"/>
      <c r="E295" s="283"/>
      <c r="F295" s="324"/>
      <c r="G295" s="284"/>
      <c r="H295" s="284"/>
      <c r="I295" s="335"/>
      <c r="K295" s="318"/>
    </row>
    <row r="296" spans="1:23" ht="15" customHeight="1" x14ac:dyDescent="0.25">
      <c r="F296" s="295"/>
      <c r="G296" s="295"/>
      <c r="I296" s="339"/>
    </row>
    <row r="297" spans="1:23" ht="15" customHeight="1" x14ac:dyDescent="0.25">
      <c r="F297" s="295"/>
      <c r="G297" s="295"/>
      <c r="I297" s="339"/>
    </row>
    <row r="298" spans="1:23" ht="15" customHeight="1" x14ac:dyDescent="0.25">
      <c r="F298" s="295"/>
      <c r="G298" s="295"/>
      <c r="I298" s="339"/>
    </row>
    <row r="299" spans="1:23" ht="15" customHeight="1" x14ac:dyDescent="0.25">
      <c r="F299" s="295"/>
      <c r="G299" s="295"/>
      <c r="I299" s="339"/>
    </row>
    <row r="300" spans="1:23" s="268" customFormat="1" ht="15" customHeight="1" x14ac:dyDescent="0.25">
      <c r="A300" s="330"/>
      <c r="B300" s="272"/>
      <c r="C300" s="266"/>
      <c r="D300" s="266"/>
      <c r="E300" s="266"/>
      <c r="F300" s="295"/>
      <c r="G300" s="295"/>
      <c r="H300" s="295"/>
      <c r="I300" s="339"/>
      <c r="K300" s="269"/>
      <c r="L300" s="269"/>
      <c r="M300" s="269"/>
      <c r="N300" s="269"/>
      <c r="O300" s="269"/>
      <c r="P300" s="269"/>
      <c r="Q300" s="269"/>
      <c r="R300" s="269"/>
      <c r="S300" s="269"/>
      <c r="T300" s="269"/>
      <c r="U300" s="269"/>
      <c r="V300" s="269"/>
      <c r="W300" s="269"/>
    </row>
    <row r="301" spans="1:23" s="268" customFormat="1" ht="15" customHeight="1" x14ac:dyDescent="0.25">
      <c r="A301" s="330"/>
      <c r="B301" s="272"/>
      <c r="C301" s="266"/>
      <c r="D301" s="266"/>
      <c r="E301" s="266"/>
      <c r="F301" s="295"/>
      <c r="G301" s="295"/>
      <c r="H301" s="295"/>
      <c r="I301" s="339"/>
      <c r="K301" s="269"/>
      <c r="L301" s="269"/>
      <c r="M301" s="269"/>
      <c r="N301" s="269"/>
      <c r="O301" s="269"/>
      <c r="P301" s="269"/>
      <c r="Q301" s="269"/>
      <c r="R301" s="269"/>
      <c r="S301" s="269"/>
      <c r="T301" s="269"/>
      <c r="U301" s="269"/>
      <c r="V301" s="269"/>
      <c r="W301" s="269"/>
    </row>
    <row r="302" spans="1:23" s="268" customFormat="1" ht="15" customHeight="1" x14ac:dyDescent="0.25">
      <c r="A302" s="330"/>
      <c r="B302" s="272"/>
      <c r="C302" s="266"/>
      <c r="D302" s="266"/>
      <c r="E302" s="266"/>
      <c r="F302" s="295"/>
      <c r="G302" s="295"/>
      <c r="H302" s="295"/>
      <c r="I302" s="339"/>
      <c r="K302" s="269"/>
      <c r="L302" s="269"/>
      <c r="M302" s="269"/>
      <c r="N302" s="269"/>
      <c r="O302" s="269"/>
      <c r="P302" s="269"/>
      <c r="Q302" s="269"/>
      <c r="R302" s="269"/>
      <c r="S302" s="269"/>
      <c r="T302" s="269"/>
      <c r="U302" s="269"/>
      <c r="V302" s="269"/>
      <c r="W302" s="269"/>
    </row>
    <row r="303" spans="1:23" s="268" customFormat="1" ht="15" customHeight="1" x14ac:dyDescent="0.25">
      <c r="A303" s="330"/>
      <c r="B303" s="272"/>
      <c r="C303" s="266"/>
      <c r="D303" s="266"/>
      <c r="E303" s="266"/>
      <c r="F303" s="295"/>
      <c r="G303" s="295"/>
      <c r="H303" s="295"/>
      <c r="I303" s="339"/>
      <c r="K303" s="269"/>
      <c r="L303" s="269"/>
      <c r="M303" s="269"/>
      <c r="N303" s="269"/>
      <c r="O303" s="269"/>
      <c r="P303" s="269"/>
      <c r="Q303" s="269"/>
      <c r="R303" s="269"/>
      <c r="S303" s="269"/>
      <c r="T303" s="269"/>
      <c r="U303" s="269"/>
      <c r="V303" s="269"/>
      <c r="W303" s="269"/>
    </row>
    <row r="304" spans="1:23" s="268" customFormat="1" ht="15" customHeight="1" x14ac:dyDescent="0.25">
      <c r="A304" s="330"/>
      <c r="B304" s="272"/>
      <c r="C304" s="266"/>
      <c r="D304" s="266"/>
      <c r="E304" s="266"/>
      <c r="F304" s="295"/>
      <c r="G304" s="295"/>
      <c r="H304" s="295"/>
      <c r="I304" s="339"/>
      <c r="K304" s="269"/>
      <c r="L304" s="269"/>
      <c r="M304" s="269"/>
      <c r="N304" s="269"/>
      <c r="O304" s="269"/>
      <c r="P304" s="269"/>
      <c r="Q304" s="269"/>
      <c r="R304" s="269"/>
      <c r="S304" s="269"/>
      <c r="T304" s="269"/>
      <c r="U304" s="269"/>
      <c r="V304" s="269"/>
      <c r="W304" s="269"/>
    </row>
    <row r="305" spans="1:23" s="268" customFormat="1" ht="15" customHeight="1" x14ac:dyDescent="0.25">
      <c r="A305" s="330"/>
      <c r="B305" s="272"/>
      <c r="C305" s="266"/>
      <c r="D305" s="266"/>
      <c r="E305" s="266"/>
      <c r="F305" s="295"/>
      <c r="G305" s="295"/>
      <c r="H305" s="295"/>
      <c r="I305" s="339"/>
      <c r="K305" s="269"/>
      <c r="L305" s="269"/>
      <c r="M305" s="269"/>
      <c r="N305" s="269"/>
      <c r="O305" s="269"/>
      <c r="P305" s="269"/>
      <c r="Q305" s="269"/>
      <c r="R305" s="269"/>
      <c r="S305" s="269"/>
      <c r="T305" s="269"/>
      <c r="U305" s="269"/>
      <c r="V305" s="269"/>
      <c r="W305" s="269"/>
    </row>
    <row r="306" spans="1:23" s="268" customFormat="1" ht="15" customHeight="1" x14ac:dyDescent="0.25">
      <c r="A306" s="330"/>
      <c r="B306" s="272"/>
      <c r="C306" s="266"/>
      <c r="D306" s="266"/>
      <c r="E306" s="266"/>
      <c r="F306" s="295"/>
      <c r="G306" s="295"/>
      <c r="H306" s="295"/>
      <c r="I306" s="339"/>
      <c r="K306" s="269"/>
      <c r="L306" s="269"/>
      <c r="M306" s="269"/>
      <c r="N306" s="269"/>
      <c r="O306" s="269"/>
      <c r="P306" s="269"/>
      <c r="Q306" s="269"/>
      <c r="R306" s="269"/>
      <c r="S306" s="269"/>
      <c r="T306" s="269"/>
      <c r="U306" s="269"/>
      <c r="V306" s="269"/>
      <c r="W306" s="269"/>
    </row>
    <row r="307" spans="1:23" s="268" customFormat="1" ht="15" customHeight="1" x14ac:dyDescent="0.25">
      <c r="A307" s="330"/>
      <c r="B307" s="272"/>
      <c r="C307" s="266"/>
      <c r="D307" s="266"/>
      <c r="E307" s="266"/>
      <c r="F307" s="295"/>
      <c r="G307" s="295"/>
      <c r="H307" s="295"/>
      <c r="I307" s="339"/>
      <c r="K307" s="269"/>
      <c r="L307" s="269"/>
      <c r="M307" s="269"/>
      <c r="N307" s="269"/>
      <c r="O307" s="269"/>
      <c r="P307" s="269"/>
      <c r="Q307" s="269"/>
      <c r="R307" s="269"/>
      <c r="S307" s="269"/>
      <c r="T307" s="269"/>
      <c r="U307" s="269"/>
      <c r="V307" s="269"/>
      <c r="W307" s="269"/>
    </row>
    <row r="308" spans="1:23" s="268" customFormat="1" ht="15" customHeight="1" x14ac:dyDescent="0.25">
      <c r="A308" s="330"/>
      <c r="B308" s="272"/>
      <c r="C308" s="266"/>
      <c r="D308" s="266"/>
      <c r="E308" s="266"/>
      <c r="F308" s="295"/>
      <c r="G308" s="295"/>
      <c r="H308" s="295"/>
      <c r="I308" s="339"/>
      <c r="K308" s="269"/>
      <c r="L308" s="269"/>
      <c r="M308" s="269"/>
      <c r="N308" s="269"/>
      <c r="O308" s="269"/>
      <c r="P308" s="269"/>
      <c r="Q308" s="269"/>
      <c r="R308" s="269"/>
      <c r="S308" s="269"/>
      <c r="T308" s="269"/>
      <c r="U308" s="269"/>
      <c r="V308" s="269"/>
      <c r="W308" s="269"/>
    </row>
    <row r="309" spans="1:23" s="268" customFormat="1" ht="15" customHeight="1" x14ac:dyDescent="0.25">
      <c r="A309" s="330"/>
      <c r="B309" s="272"/>
      <c r="C309" s="266"/>
      <c r="D309" s="266"/>
      <c r="E309" s="266"/>
      <c r="F309" s="295"/>
      <c r="G309" s="295"/>
      <c r="H309" s="295"/>
      <c r="I309" s="339"/>
      <c r="K309" s="269"/>
      <c r="L309" s="269"/>
      <c r="M309" s="269"/>
      <c r="N309" s="269"/>
      <c r="O309" s="269"/>
      <c r="P309" s="269"/>
      <c r="Q309" s="269"/>
      <c r="R309" s="269"/>
      <c r="S309" s="269"/>
      <c r="T309" s="269"/>
      <c r="U309" s="269"/>
      <c r="V309" s="269"/>
      <c r="W309" s="269"/>
    </row>
    <row r="310" spans="1:23" s="268" customFormat="1" ht="15" customHeight="1" x14ac:dyDescent="0.25">
      <c r="A310" s="330"/>
      <c r="B310" s="272"/>
      <c r="C310" s="266"/>
      <c r="D310" s="266"/>
      <c r="E310" s="266"/>
      <c r="F310" s="295"/>
      <c r="G310" s="295"/>
      <c r="H310" s="295"/>
      <c r="I310" s="339"/>
      <c r="K310" s="269"/>
      <c r="L310" s="269"/>
      <c r="M310" s="269"/>
      <c r="N310" s="269"/>
      <c r="O310" s="269"/>
      <c r="P310" s="269"/>
      <c r="Q310" s="269"/>
      <c r="R310" s="269"/>
      <c r="S310" s="269"/>
      <c r="T310" s="269"/>
      <c r="U310" s="269"/>
      <c r="V310" s="269"/>
      <c r="W310" s="269"/>
    </row>
    <row r="311" spans="1:23" s="268" customFormat="1" ht="15" customHeight="1" x14ac:dyDescent="0.25">
      <c r="A311" s="330"/>
      <c r="B311" s="272"/>
      <c r="C311" s="266"/>
      <c r="D311" s="266"/>
      <c r="E311" s="266"/>
      <c r="F311" s="295"/>
      <c r="G311" s="295"/>
      <c r="H311" s="295"/>
      <c r="I311" s="339"/>
      <c r="K311" s="269"/>
      <c r="L311" s="269"/>
      <c r="M311" s="269"/>
      <c r="N311" s="269"/>
      <c r="O311" s="269"/>
      <c r="P311" s="269"/>
      <c r="Q311" s="269"/>
      <c r="R311" s="269"/>
      <c r="S311" s="269"/>
      <c r="T311" s="269"/>
      <c r="U311" s="269"/>
      <c r="V311" s="269"/>
      <c r="W311" s="269"/>
    </row>
    <row r="312" spans="1:23" s="268" customFormat="1" ht="15" customHeight="1" x14ac:dyDescent="0.25">
      <c r="A312" s="330"/>
      <c r="B312" s="272"/>
      <c r="C312" s="266"/>
      <c r="D312" s="266"/>
      <c r="E312" s="266"/>
      <c r="F312" s="295"/>
      <c r="G312" s="295"/>
      <c r="H312" s="295"/>
      <c r="I312" s="339"/>
      <c r="K312" s="269"/>
      <c r="L312" s="269"/>
      <c r="M312" s="269"/>
      <c r="N312" s="269"/>
      <c r="O312" s="269"/>
      <c r="P312" s="269"/>
      <c r="Q312" s="269"/>
      <c r="R312" s="269"/>
      <c r="S312" s="269"/>
      <c r="T312" s="269"/>
      <c r="U312" s="269"/>
      <c r="V312" s="269"/>
      <c r="W312" s="269"/>
    </row>
    <row r="313" spans="1:23" s="268" customFormat="1" ht="15" customHeight="1" x14ac:dyDescent="0.25">
      <c r="A313" s="330"/>
      <c r="B313" s="272"/>
      <c r="C313" s="266"/>
      <c r="D313" s="266"/>
      <c r="E313" s="266"/>
      <c r="F313" s="295"/>
      <c r="G313" s="295"/>
      <c r="H313" s="295"/>
      <c r="I313" s="339"/>
      <c r="K313" s="269"/>
      <c r="L313" s="269"/>
      <c r="M313" s="269"/>
      <c r="N313" s="269"/>
      <c r="O313" s="269"/>
      <c r="P313" s="269"/>
      <c r="Q313" s="269"/>
      <c r="R313" s="269"/>
      <c r="S313" s="269"/>
      <c r="T313" s="269"/>
      <c r="U313" s="269"/>
      <c r="V313" s="269"/>
      <c r="W313" s="269"/>
    </row>
    <row r="314" spans="1:23" s="268" customFormat="1" ht="15" customHeight="1" x14ac:dyDescent="0.25">
      <c r="A314" s="330"/>
      <c r="B314" s="272"/>
      <c r="C314" s="266"/>
      <c r="D314" s="266"/>
      <c r="E314" s="266"/>
      <c r="F314" s="295"/>
      <c r="G314" s="295"/>
      <c r="H314" s="295"/>
      <c r="I314" s="339"/>
      <c r="K314" s="269"/>
      <c r="L314" s="269"/>
      <c r="M314" s="269"/>
      <c r="N314" s="269"/>
      <c r="O314" s="269"/>
      <c r="P314" s="269"/>
      <c r="Q314" s="269"/>
      <c r="R314" s="269"/>
      <c r="S314" s="269"/>
      <c r="T314" s="269"/>
      <c r="U314" s="269"/>
      <c r="V314" s="269"/>
      <c r="W314" s="269"/>
    </row>
    <row r="315" spans="1:23" s="268" customFormat="1" ht="15" customHeight="1" x14ac:dyDescent="0.25">
      <c r="A315" s="330"/>
      <c r="B315" s="272"/>
      <c r="C315" s="266"/>
      <c r="D315" s="266"/>
      <c r="E315" s="266"/>
      <c r="F315" s="295"/>
      <c r="G315" s="295"/>
      <c r="H315" s="295"/>
      <c r="I315" s="339"/>
      <c r="K315" s="269"/>
      <c r="L315" s="269"/>
      <c r="M315" s="269"/>
      <c r="N315" s="269"/>
      <c r="O315" s="269"/>
      <c r="P315" s="269"/>
      <c r="Q315" s="269"/>
      <c r="R315" s="269"/>
      <c r="S315" s="269"/>
      <c r="T315" s="269"/>
      <c r="U315" s="269"/>
      <c r="V315" s="269"/>
      <c r="W315" s="269"/>
    </row>
    <row r="316" spans="1:23" s="268" customFormat="1" ht="15" customHeight="1" x14ac:dyDescent="0.25">
      <c r="A316" s="330"/>
      <c r="B316" s="272"/>
      <c r="C316" s="266"/>
      <c r="D316" s="266"/>
      <c r="E316" s="266"/>
      <c r="F316" s="295"/>
      <c r="G316" s="295"/>
      <c r="H316" s="295"/>
      <c r="I316" s="339"/>
      <c r="K316" s="269"/>
      <c r="L316" s="269"/>
      <c r="M316" s="269"/>
      <c r="N316" s="269"/>
      <c r="O316" s="269"/>
      <c r="P316" s="269"/>
      <c r="Q316" s="269"/>
      <c r="R316" s="269"/>
      <c r="S316" s="269"/>
      <c r="T316" s="269"/>
      <c r="U316" s="269"/>
      <c r="V316" s="269"/>
      <c r="W316" s="269"/>
    </row>
    <row r="317" spans="1:23" s="268" customFormat="1" ht="15" customHeight="1" x14ac:dyDescent="0.25">
      <c r="A317" s="330"/>
      <c r="B317" s="272"/>
      <c r="C317" s="266"/>
      <c r="D317" s="266"/>
      <c r="E317" s="266"/>
      <c r="F317" s="295"/>
      <c r="G317" s="295"/>
      <c r="H317" s="295"/>
      <c r="I317" s="339"/>
      <c r="K317" s="269"/>
      <c r="L317" s="269"/>
      <c r="M317" s="269"/>
      <c r="N317" s="269"/>
      <c r="O317" s="269"/>
      <c r="P317" s="269"/>
      <c r="Q317" s="269"/>
      <c r="R317" s="269"/>
      <c r="S317" s="269"/>
      <c r="T317" s="269"/>
      <c r="U317" s="269"/>
      <c r="V317" s="269"/>
      <c r="W317" s="269"/>
    </row>
    <row r="318" spans="1:23" s="268" customFormat="1" ht="15" customHeight="1" x14ac:dyDescent="0.25">
      <c r="A318" s="330"/>
      <c r="B318" s="272"/>
      <c r="C318" s="266"/>
      <c r="D318" s="266"/>
      <c r="E318" s="266"/>
      <c r="F318" s="295"/>
      <c r="G318" s="295"/>
      <c r="H318" s="295"/>
      <c r="I318" s="339"/>
      <c r="K318" s="269"/>
      <c r="L318" s="269"/>
      <c r="M318" s="269"/>
      <c r="N318" s="269"/>
      <c r="O318" s="269"/>
      <c r="P318" s="269"/>
      <c r="Q318" s="269"/>
      <c r="R318" s="269"/>
      <c r="S318" s="269"/>
      <c r="T318" s="269"/>
      <c r="U318" s="269"/>
      <c r="V318" s="269"/>
      <c r="W318" s="269"/>
    </row>
    <row r="319" spans="1:23" s="268" customFormat="1" ht="15" customHeight="1" x14ac:dyDescent="0.25">
      <c r="A319" s="330"/>
      <c r="B319" s="272"/>
      <c r="C319" s="266"/>
      <c r="D319" s="266"/>
      <c r="E319" s="266"/>
      <c r="F319" s="295"/>
      <c r="G319" s="295"/>
      <c r="H319" s="295"/>
      <c r="I319" s="339"/>
      <c r="K319" s="269"/>
      <c r="L319" s="269"/>
      <c r="M319" s="269"/>
      <c r="N319" s="269"/>
      <c r="O319" s="269"/>
      <c r="P319" s="269"/>
      <c r="Q319" s="269"/>
      <c r="R319" s="269"/>
      <c r="S319" s="269"/>
      <c r="T319" s="269"/>
      <c r="U319" s="269"/>
      <c r="V319" s="269"/>
      <c r="W319" s="269"/>
    </row>
    <row r="320" spans="1:23" s="268" customFormat="1" ht="15" customHeight="1" x14ac:dyDescent="0.25">
      <c r="A320" s="330"/>
      <c r="B320" s="272"/>
      <c r="C320" s="266"/>
      <c r="D320" s="266"/>
      <c r="E320" s="266"/>
      <c r="F320" s="295"/>
      <c r="G320" s="295"/>
      <c r="H320" s="295"/>
      <c r="I320" s="339"/>
      <c r="K320" s="269"/>
      <c r="L320" s="269"/>
      <c r="M320" s="269"/>
      <c r="N320" s="269"/>
      <c r="O320" s="269"/>
      <c r="P320" s="269"/>
      <c r="Q320" s="269"/>
      <c r="R320" s="269"/>
      <c r="S320" s="269"/>
      <c r="T320" s="269"/>
      <c r="U320" s="269"/>
      <c r="V320" s="269"/>
      <c r="W320" s="269"/>
    </row>
    <row r="321" spans="1:23" s="268" customFormat="1" ht="15" customHeight="1" x14ac:dyDescent="0.25">
      <c r="A321" s="330"/>
      <c r="B321" s="272"/>
      <c r="C321" s="266"/>
      <c r="D321" s="266"/>
      <c r="E321" s="266"/>
      <c r="F321" s="295"/>
      <c r="G321" s="295"/>
      <c r="H321" s="295"/>
      <c r="I321" s="339"/>
      <c r="K321" s="269"/>
      <c r="L321" s="269"/>
      <c r="M321" s="269"/>
      <c r="N321" s="269"/>
      <c r="O321" s="269"/>
      <c r="P321" s="269"/>
      <c r="Q321" s="269"/>
      <c r="R321" s="269"/>
      <c r="S321" s="269"/>
      <c r="T321" s="269"/>
      <c r="U321" s="269"/>
      <c r="V321" s="269"/>
      <c r="W321" s="269"/>
    </row>
    <row r="322" spans="1:23" s="268" customFormat="1" ht="15" customHeight="1" x14ac:dyDescent="0.25">
      <c r="A322" s="330"/>
      <c r="B322" s="272"/>
      <c r="C322" s="266"/>
      <c r="D322" s="266"/>
      <c r="E322" s="266"/>
      <c r="F322" s="295"/>
      <c r="G322" s="295"/>
      <c r="H322" s="295"/>
      <c r="I322" s="339"/>
      <c r="K322" s="269"/>
      <c r="L322" s="269"/>
      <c r="M322" s="269"/>
      <c r="N322" s="269"/>
      <c r="O322" s="269"/>
      <c r="P322" s="269"/>
      <c r="Q322" s="269"/>
      <c r="R322" s="269"/>
      <c r="S322" s="269"/>
      <c r="T322" s="269"/>
      <c r="U322" s="269"/>
      <c r="V322" s="269"/>
      <c r="W322" s="269"/>
    </row>
    <row r="323" spans="1:23" s="268" customFormat="1" ht="15" customHeight="1" x14ac:dyDescent="0.25">
      <c r="A323" s="330"/>
      <c r="B323" s="272"/>
      <c r="C323" s="266"/>
      <c r="D323" s="266"/>
      <c r="E323" s="266"/>
      <c r="F323" s="295"/>
      <c r="G323" s="295"/>
      <c r="H323" s="295"/>
      <c r="I323" s="339"/>
      <c r="K323" s="269"/>
      <c r="L323" s="269"/>
      <c r="M323" s="269"/>
      <c r="N323" s="269"/>
      <c r="O323" s="269"/>
      <c r="P323" s="269"/>
      <c r="Q323" s="269"/>
      <c r="R323" s="269"/>
      <c r="S323" s="269"/>
      <c r="T323" s="269"/>
      <c r="U323" s="269"/>
      <c r="V323" s="269"/>
      <c r="W323" s="269"/>
    </row>
    <row r="324" spans="1:23" s="268" customFormat="1" ht="15" customHeight="1" x14ac:dyDescent="0.25">
      <c r="A324" s="330"/>
      <c r="B324" s="272"/>
      <c r="C324" s="266"/>
      <c r="D324" s="266"/>
      <c r="E324" s="266"/>
      <c r="F324" s="295"/>
      <c r="G324" s="295"/>
      <c r="H324" s="295"/>
      <c r="I324" s="339"/>
      <c r="K324" s="269"/>
      <c r="L324" s="269"/>
      <c r="M324" s="269"/>
      <c r="N324" s="269"/>
      <c r="O324" s="269"/>
      <c r="P324" s="269"/>
      <c r="Q324" s="269"/>
      <c r="R324" s="269"/>
      <c r="S324" s="269"/>
      <c r="T324" s="269"/>
      <c r="U324" s="269"/>
      <c r="V324" s="269"/>
      <c r="W324" s="269"/>
    </row>
    <row r="325" spans="1:23" s="268" customFormat="1" ht="15" customHeight="1" x14ac:dyDescent="0.25">
      <c r="A325" s="330"/>
      <c r="B325" s="272"/>
      <c r="C325" s="266"/>
      <c r="D325" s="266"/>
      <c r="E325" s="266"/>
      <c r="F325" s="295"/>
      <c r="G325" s="295"/>
      <c r="H325" s="295"/>
      <c r="I325" s="339"/>
      <c r="K325" s="269"/>
      <c r="L325" s="269"/>
      <c r="M325" s="269"/>
      <c r="N325" s="269"/>
      <c r="O325" s="269"/>
      <c r="P325" s="269"/>
      <c r="Q325" s="269"/>
      <c r="R325" s="269"/>
      <c r="S325" s="269"/>
      <c r="T325" s="269"/>
      <c r="U325" s="269"/>
      <c r="V325" s="269"/>
      <c r="W325" s="269"/>
    </row>
    <row r="326" spans="1:23" s="268" customFormat="1" ht="15" customHeight="1" x14ac:dyDescent="0.25">
      <c r="A326" s="330"/>
      <c r="B326" s="272"/>
      <c r="C326" s="266"/>
      <c r="D326" s="266"/>
      <c r="E326" s="266"/>
      <c r="F326" s="295"/>
      <c r="G326" s="295"/>
      <c r="H326" s="295"/>
      <c r="I326" s="339"/>
      <c r="K326" s="269"/>
      <c r="L326" s="269"/>
      <c r="M326" s="269"/>
      <c r="N326" s="269"/>
      <c r="O326" s="269"/>
      <c r="P326" s="269"/>
      <c r="Q326" s="269"/>
      <c r="R326" s="269"/>
      <c r="S326" s="269"/>
      <c r="T326" s="269"/>
      <c r="U326" s="269"/>
      <c r="V326" s="269"/>
      <c r="W326" s="269"/>
    </row>
    <row r="327" spans="1:23" s="268" customFormat="1" ht="15" customHeight="1" x14ac:dyDescent="0.25">
      <c r="A327" s="330"/>
      <c r="B327" s="272"/>
      <c r="C327" s="266"/>
      <c r="D327" s="266"/>
      <c r="E327" s="266"/>
      <c r="F327" s="295"/>
      <c r="G327" s="295"/>
      <c r="H327" s="295"/>
      <c r="I327" s="339"/>
      <c r="K327" s="269"/>
      <c r="L327" s="269"/>
      <c r="M327" s="269"/>
      <c r="N327" s="269"/>
      <c r="O327" s="269"/>
      <c r="P327" s="269"/>
      <c r="Q327" s="269"/>
      <c r="R327" s="269"/>
      <c r="S327" s="269"/>
      <c r="T327" s="269"/>
      <c r="U327" s="269"/>
      <c r="V327" s="269"/>
      <c r="W327" s="269"/>
    </row>
    <row r="328" spans="1:23" s="268" customFormat="1" ht="15" customHeight="1" x14ac:dyDescent="0.25">
      <c r="A328" s="330"/>
      <c r="B328" s="272"/>
      <c r="C328" s="266"/>
      <c r="D328" s="266"/>
      <c r="E328" s="266"/>
      <c r="F328" s="295"/>
      <c r="G328" s="295"/>
      <c r="H328" s="295"/>
      <c r="I328" s="339"/>
      <c r="K328" s="269"/>
      <c r="L328" s="269"/>
      <c r="M328" s="269"/>
      <c r="N328" s="269"/>
      <c r="O328" s="269"/>
      <c r="P328" s="269"/>
      <c r="Q328" s="269"/>
      <c r="R328" s="269"/>
      <c r="S328" s="269"/>
      <c r="T328" s="269"/>
      <c r="U328" s="269"/>
      <c r="V328" s="269"/>
      <c r="W328" s="269"/>
    </row>
    <row r="329" spans="1:23" s="268" customFormat="1" ht="15" customHeight="1" x14ac:dyDescent="0.25">
      <c r="A329" s="330"/>
      <c r="B329" s="272"/>
      <c r="C329" s="266"/>
      <c r="D329" s="266"/>
      <c r="E329" s="266"/>
      <c r="F329" s="295"/>
      <c r="G329" s="295"/>
      <c r="H329" s="295"/>
      <c r="I329" s="339"/>
      <c r="K329" s="269"/>
      <c r="L329" s="269"/>
      <c r="M329" s="269"/>
      <c r="N329" s="269"/>
      <c r="O329" s="269"/>
      <c r="P329" s="269"/>
      <c r="Q329" s="269"/>
      <c r="R329" s="269"/>
      <c r="S329" s="269"/>
      <c r="T329" s="269"/>
      <c r="U329" s="269"/>
      <c r="V329" s="269"/>
      <c r="W329" s="269"/>
    </row>
    <row r="330" spans="1:23" s="268" customFormat="1" ht="15" customHeight="1" x14ac:dyDescent="0.25">
      <c r="A330" s="330"/>
      <c r="B330" s="272"/>
      <c r="C330" s="266"/>
      <c r="D330" s="266"/>
      <c r="E330" s="266"/>
      <c r="F330" s="295"/>
      <c r="G330" s="295"/>
      <c r="H330" s="295"/>
      <c r="I330" s="339"/>
      <c r="K330" s="269"/>
      <c r="L330" s="269"/>
      <c r="M330" s="269"/>
      <c r="N330" s="269"/>
      <c r="O330" s="269"/>
      <c r="P330" s="269"/>
      <c r="Q330" s="269"/>
      <c r="R330" s="269"/>
      <c r="S330" s="269"/>
      <c r="T330" s="269"/>
      <c r="U330" s="269"/>
      <c r="V330" s="269"/>
      <c r="W330" s="269"/>
    </row>
    <row r="331" spans="1:23" s="268" customFormat="1" ht="15" customHeight="1" x14ac:dyDescent="0.25">
      <c r="A331" s="330"/>
      <c r="B331" s="272"/>
      <c r="C331" s="266"/>
      <c r="D331" s="266"/>
      <c r="E331" s="266"/>
      <c r="F331" s="295"/>
      <c r="G331" s="295"/>
      <c r="H331" s="295"/>
      <c r="I331" s="339"/>
      <c r="K331" s="269"/>
      <c r="L331" s="269"/>
      <c r="M331" s="269"/>
      <c r="N331" s="269"/>
      <c r="O331" s="269"/>
      <c r="P331" s="269"/>
      <c r="Q331" s="269"/>
      <c r="R331" s="269"/>
      <c r="S331" s="269"/>
      <c r="T331" s="269"/>
      <c r="U331" s="269"/>
      <c r="V331" s="269"/>
      <c r="W331" s="269"/>
    </row>
    <row r="332" spans="1:23" s="268" customFormat="1" ht="15" customHeight="1" x14ac:dyDescent="0.25">
      <c r="A332" s="330"/>
      <c r="B332" s="272"/>
      <c r="C332" s="266"/>
      <c r="D332" s="266"/>
      <c r="E332" s="266"/>
      <c r="F332" s="295"/>
      <c r="G332" s="295"/>
      <c r="H332" s="295"/>
      <c r="I332" s="339"/>
      <c r="K332" s="269"/>
      <c r="L332" s="269"/>
      <c r="M332" s="269"/>
      <c r="N332" s="269"/>
      <c r="O332" s="269"/>
      <c r="P332" s="269"/>
      <c r="Q332" s="269"/>
      <c r="R332" s="269"/>
      <c r="S332" s="269"/>
      <c r="T332" s="269"/>
      <c r="U332" s="269"/>
      <c r="V332" s="269"/>
      <c r="W332" s="269"/>
    </row>
    <row r="333" spans="1:23" s="268" customFormat="1" ht="15" customHeight="1" x14ac:dyDescent="0.25">
      <c r="A333" s="330"/>
      <c r="B333" s="272"/>
      <c r="C333" s="266"/>
      <c r="D333" s="266"/>
      <c r="E333" s="266"/>
      <c r="F333" s="295"/>
      <c r="G333" s="295"/>
      <c r="H333" s="295"/>
      <c r="I333" s="339"/>
      <c r="K333" s="269"/>
      <c r="L333" s="269"/>
      <c r="M333" s="269"/>
      <c r="N333" s="269"/>
      <c r="O333" s="269"/>
      <c r="P333" s="269"/>
      <c r="Q333" s="269"/>
      <c r="R333" s="269"/>
      <c r="S333" s="269"/>
      <c r="T333" s="269"/>
      <c r="U333" s="269"/>
      <c r="V333" s="269"/>
      <c r="W333" s="269"/>
    </row>
    <row r="334" spans="1:23" s="268" customFormat="1" ht="15" customHeight="1" x14ac:dyDescent="0.25">
      <c r="A334" s="330"/>
      <c r="B334" s="272"/>
      <c r="C334" s="266"/>
      <c r="D334" s="266"/>
      <c r="E334" s="266"/>
      <c r="F334" s="295"/>
      <c r="G334" s="295"/>
      <c r="H334" s="295"/>
      <c r="I334" s="339"/>
      <c r="K334" s="269"/>
      <c r="L334" s="269"/>
      <c r="M334" s="269"/>
      <c r="N334" s="269"/>
      <c r="O334" s="269"/>
      <c r="P334" s="269"/>
      <c r="Q334" s="269"/>
      <c r="R334" s="269"/>
      <c r="S334" s="269"/>
      <c r="T334" s="269"/>
      <c r="U334" s="269"/>
      <c r="V334" s="269"/>
      <c r="W334" s="269"/>
    </row>
    <row r="335" spans="1:23" s="268" customFormat="1" ht="15" customHeight="1" x14ac:dyDescent="0.25">
      <c r="A335" s="330"/>
      <c r="B335" s="272"/>
      <c r="C335" s="266"/>
      <c r="D335" s="266"/>
      <c r="E335" s="266"/>
      <c r="F335" s="295"/>
      <c r="G335" s="295"/>
      <c r="H335" s="295"/>
      <c r="I335" s="339"/>
      <c r="K335" s="269"/>
      <c r="L335" s="269"/>
      <c r="M335" s="269"/>
      <c r="N335" s="269"/>
      <c r="O335" s="269"/>
      <c r="P335" s="269"/>
      <c r="Q335" s="269"/>
      <c r="R335" s="269"/>
      <c r="S335" s="269"/>
      <c r="T335" s="269"/>
      <c r="U335" s="269"/>
      <c r="V335" s="269"/>
      <c r="W335" s="269"/>
    </row>
    <row r="336" spans="1:23" s="268" customFormat="1" ht="15" customHeight="1" x14ac:dyDescent="0.25">
      <c r="A336" s="330"/>
      <c r="B336" s="272"/>
      <c r="C336" s="266"/>
      <c r="D336" s="266"/>
      <c r="E336" s="266"/>
      <c r="F336" s="295"/>
      <c r="G336" s="295"/>
      <c r="H336" s="295"/>
      <c r="I336" s="339"/>
      <c r="K336" s="269"/>
      <c r="L336" s="269"/>
      <c r="M336" s="269"/>
      <c r="N336" s="269"/>
      <c r="O336" s="269"/>
      <c r="P336" s="269"/>
      <c r="Q336" s="269"/>
      <c r="R336" s="269"/>
      <c r="S336" s="269"/>
      <c r="T336" s="269"/>
      <c r="U336" s="269"/>
      <c r="V336" s="269"/>
      <c r="W336" s="269"/>
    </row>
    <row r="337" spans="1:23" s="268" customFormat="1" ht="15" customHeight="1" x14ac:dyDescent="0.25">
      <c r="A337" s="330"/>
      <c r="B337" s="272"/>
      <c r="C337" s="266"/>
      <c r="D337" s="266"/>
      <c r="E337" s="266"/>
      <c r="F337" s="295"/>
      <c r="G337" s="295"/>
      <c r="H337" s="295"/>
      <c r="I337" s="339"/>
      <c r="K337" s="269"/>
      <c r="L337" s="269"/>
      <c r="M337" s="269"/>
      <c r="N337" s="269"/>
      <c r="O337" s="269"/>
      <c r="P337" s="269"/>
      <c r="Q337" s="269"/>
      <c r="R337" s="269"/>
      <c r="S337" s="269"/>
      <c r="T337" s="269"/>
      <c r="U337" s="269"/>
      <c r="V337" s="269"/>
      <c r="W337" s="269"/>
    </row>
    <row r="338" spans="1:23" s="268" customFormat="1" ht="15" customHeight="1" x14ac:dyDescent="0.25">
      <c r="A338" s="330"/>
      <c r="B338" s="272"/>
      <c r="C338" s="266"/>
      <c r="D338" s="266"/>
      <c r="E338" s="266"/>
      <c r="F338" s="295"/>
      <c r="G338" s="295"/>
      <c r="H338" s="295"/>
      <c r="I338" s="339"/>
      <c r="K338" s="269"/>
      <c r="L338" s="269"/>
      <c r="M338" s="269"/>
      <c r="N338" s="269"/>
      <c r="O338" s="269"/>
      <c r="P338" s="269"/>
      <c r="Q338" s="269"/>
      <c r="R338" s="269"/>
      <c r="S338" s="269"/>
      <c r="T338" s="269"/>
      <c r="U338" s="269"/>
      <c r="V338" s="269"/>
      <c r="W338" s="269"/>
    </row>
    <row r="339" spans="1:23" s="268" customFormat="1" ht="15" customHeight="1" x14ac:dyDescent="0.25">
      <c r="A339" s="330"/>
      <c r="B339" s="272"/>
      <c r="C339" s="266"/>
      <c r="D339" s="266"/>
      <c r="E339" s="266"/>
      <c r="F339" s="295"/>
      <c r="G339" s="295"/>
      <c r="H339" s="295"/>
      <c r="I339" s="339"/>
      <c r="K339" s="269"/>
      <c r="L339" s="269"/>
      <c r="M339" s="269"/>
      <c r="N339" s="269"/>
      <c r="O339" s="269"/>
      <c r="P339" s="269"/>
      <c r="Q339" s="269"/>
      <c r="R339" s="269"/>
      <c r="S339" s="269"/>
      <c r="T339" s="269"/>
      <c r="U339" s="269"/>
      <c r="V339" s="269"/>
      <c r="W339" s="269"/>
    </row>
    <row r="340" spans="1:23" s="268" customFormat="1" ht="15" customHeight="1" x14ac:dyDescent="0.25">
      <c r="A340" s="330"/>
      <c r="B340" s="272"/>
      <c r="C340" s="266"/>
      <c r="D340" s="266"/>
      <c r="E340" s="266"/>
      <c r="F340" s="295"/>
      <c r="G340" s="295"/>
      <c r="H340" s="295"/>
      <c r="I340" s="339"/>
      <c r="K340" s="269"/>
      <c r="L340" s="269"/>
      <c r="M340" s="269"/>
      <c r="N340" s="269"/>
      <c r="O340" s="269"/>
      <c r="P340" s="269"/>
      <c r="Q340" s="269"/>
      <c r="R340" s="269"/>
      <c r="S340" s="269"/>
      <c r="T340" s="269"/>
      <c r="U340" s="269"/>
      <c r="V340" s="269"/>
      <c r="W340" s="269"/>
    </row>
    <row r="341" spans="1:23" s="268" customFormat="1" ht="15" customHeight="1" x14ac:dyDescent="0.25">
      <c r="A341" s="330"/>
      <c r="B341" s="272"/>
      <c r="C341" s="266"/>
      <c r="D341" s="266"/>
      <c r="E341" s="266"/>
      <c r="F341" s="295"/>
      <c r="G341" s="295"/>
      <c r="H341" s="295"/>
      <c r="I341" s="339"/>
      <c r="K341" s="269"/>
      <c r="L341" s="269"/>
      <c r="M341" s="269"/>
      <c r="N341" s="269"/>
      <c r="O341" s="269"/>
      <c r="P341" s="269"/>
      <c r="Q341" s="269"/>
      <c r="R341" s="269"/>
      <c r="S341" s="269"/>
      <c r="T341" s="269"/>
      <c r="U341" s="269"/>
      <c r="V341" s="269"/>
      <c r="W341" s="269"/>
    </row>
    <row r="342" spans="1:23" s="268" customFormat="1" ht="15" customHeight="1" x14ac:dyDescent="0.25">
      <c r="A342" s="330"/>
      <c r="B342" s="272"/>
      <c r="C342" s="266"/>
      <c r="D342" s="266"/>
      <c r="E342" s="266"/>
      <c r="F342" s="295"/>
      <c r="G342" s="295"/>
      <c r="H342" s="295"/>
      <c r="I342" s="339"/>
      <c r="K342" s="269"/>
      <c r="L342" s="269"/>
      <c r="M342" s="269"/>
      <c r="N342" s="269"/>
      <c r="O342" s="269"/>
      <c r="P342" s="269"/>
      <c r="Q342" s="269"/>
      <c r="R342" s="269"/>
      <c r="S342" s="269"/>
      <c r="T342" s="269"/>
      <c r="U342" s="269"/>
      <c r="V342" s="269"/>
      <c r="W342" s="269"/>
    </row>
    <row r="343" spans="1:23" s="268" customFormat="1" ht="15" customHeight="1" x14ac:dyDescent="0.25">
      <c r="A343" s="330"/>
      <c r="B343" s="272"/>
      <c r="C343" s="266"/>
      <c r="D343" s="266"/>
      <c r="E343" s="266"/>
      <c r="F343" s="295"/>
      <c r="G343" s="295"/>
      <c r="H343" s="295"/>
      <c r="I343" s="339"/>
      <c r="K343" s="269"/>
      <c r="L343" s="269"/>
      <c r="M343" s="269"/>
      <c r="N343" s="269"/>
      <c r="O343" s="269"/>
      <c r="P343" s="269"/>
      <c r="Q343" s="269"/>
      <c r="R343" s="269"/>
      <c r="S343" s="269"/>
      <c r="T343" s="269"/>
      <c r="U343" s="269"/>
      <c r="V343" s="269"/>
      <c r="W343" s="269"/>
    </row>
    <row r="344" spans="1:23" s="268" customFormat="1" ht="15" customHeight="1" x14ac:dyDescent="0.25">
      <c r="A344" s="330"/>
      <c r="B344" s="272"/>
      <c r="C344" s="266"/>
      <c r="D344" s="266"/>
      <c r="E344" s="266"/>
      <c r="F344" s="295"/>
      <c r="G344" s="295"/>
      <c r="H344" s="295"/>
      <c r="I344" s="339"/>
      <c r="K344" s="269"/>
      <c r="L344" s="269"/>
      <c r="M344" s="269"/>
      <c r="N344" s="269"/>
      <c r="O344" s="269"/>
      <c r="P344" s="269"/>
      <c r="Q344" s="269"/>
      <c r="R344" s="269"/>
      <c r="S344" s="269"/>
      <c r="T344" s="269"/>
      <c r="U344" s="269"/>
      <c r="V344" s="269"/>
      <c r="W344" s="269"/>
    </row>
    <row r="345" spans="1:23" s="268" customFormat="1" ht="15" customHeight="1" x14ac:dyDescent="0.25">
      <c r="A345" s="330"/>
      <c r="B345" s="272"/>
      <c r="C345" s="266"/>
      <c r="D345" s="266"/>
      <c r="E345" s="266"/>
      <c r="F345" s="295"/>
      <c r="G345" s="295"/>
      <c r="H345" s="295"/>
      <c r="I345" s="339"/>
      <c r="K345" s="269"/>
      <c r="L345" s="269"/>
      <c r="M345" s="269"/>
      <c r="N345" s="269"/>
      <c r="O345" s="269"/>
      <c r="P345" s="269"/>
      <c r="Q345" s="269"/>
      <c r="R345" s="269"/>
      <c r="S345" s="269"/>
      <c r="T345" s="269"/>
      <c r="U345" s="269"/>
      <c r="V345" s="269"/>
      <c r="W345" s="269"/>
    </row>
    <row r="346" spans="1:23" s="268" customFormat="1" ht="15" customHeight="1" x14ac:dyDescent="0.25">
      <c r="A346" s="330"/>
      <c r="B346" s="272"/>
      <c r="C346" s="266"/>
      <c r="D346" s="266"/>
      <c r="E346" s="266"/>
      <c r="F346" s="295"/>
      <c r="G346" s="295"/>
      <c r="H346" s="295"/>
      <c r="I346" s="339"/>
      <c r="K346" s="269"/>
      <c r="L346" s="269"/>
      <c r="M346" s="269"/>
      <c r="N346" s="269"/>
      <c r="O346" s="269"/>
      <c r="P346" s="269"/>
      <c r="Q346" s="269"/>
      <c r="R346" s="269"/>
      <c r="S346" s="269"/>
      <c r="T346" s="269"/>
      <c r="U346" s="269"/>
      <c r="V346" s="269"/>
      <c r="W346" s="269"/>
    </row>
    <row r="347" spans="1:23" s="268" customFormat="1" ht="15" customHeight="1" x14ac:dyDescent="0.25">
      <c r="A347" s="330"/>
      <c r="B347" s="272"/>
      <c r="C347" s="266"/>
      <c r="D347" s="266"/>
      <c r="E347" s="266"/>
      <c r="F347" s="295"/>
      <c r="G347" s="295"/>
      <c r="H347" s="295"/>
      <c r="I347" s="339"/>
      <c r="K347" s="269"/>
      <c r="L347" s="269"/>
      <c r="M347" s="269"/>
      <c r="N347" s="269"/>
      <c r="O347" s="269"/>
      <c r="P347" s="269"/>
      <c r="Q347" s="269"/>
      <c r="R347" s="269"/>
      <c r="S347" s="269"/>
      <c r="T347" s="269"/>
      <c r="U347" s="269"/>
      <c r="V347" s="269"/>
      <c r="W347" s="269"/>
    </row>
    <row r="348" spans="1:23" s="268" customFormat="1" ht="15" customHeight="1" x14ac:dyDescent="0.25">
      <c r="A348" s="330"/>
      <c r="B348" s="272"/>
      <c r="C348" s="266"/>
      <c r="D348" s="266"/>
      <c r="E348" s="266"/>
      <c r="F348" s="295"/>
      <c r="G348" s="295"/>
      <c r="H348" s="295"/>
      <c r="I348" s="339"/>
      <c r="K348" s="269"/>
      <c r="L348" s="269"/>
      <c r="M348" s="269"/>
      <c r="N348" s="269"/>
      <c r="O348" s="269"/>
      <c r="P348" s="269"/>
      <c r="Q348" s="269"/>
      <c r="R348" s="269"/>
      <c r="S348" s="269"/>
      <c r="T348" s="269"/>
      <c r="U348" s="269"/>
      <c r="V348" s="269"/>
      <c r="W348" s="269"/>
    </row>
    <row r="349" spans="1:23" s="268" customFormat="1" ht="15" customHeight="1" x14ac:dyDescent="0.25">
      <c r="A349" s="330"/>
      <c r="B349" s="272"/>
      <c r="C349" s="266"/>
      <c r="D349" s="266"/>
      <c r="E349" s="266"/>
      <c r="F349" s="295"/>
      <c r="G349" s="295"/>
      <c r="H349" s="295"/>
      <c r="I349" s="339"/>
      <c r="K349" s="269"/>
      <c r="L349" s="269"/>
      <c r="M349" s="269"/>
      <c r="N349" s="269"/>
      <c r="O349" s="269"/>
      <c r="P349" s="269"/>
      <c r="Q349" s="269"/>
      <c r="R349" s="269"/>
      <c r="S349" s="269"/>
      <c r="T349" s="269"/>
      <c r="U349" s="269"/>
      <c r="V349" s="269"/>
      <c r="W349" s="269"/>
    </row>
    <row r="350" spans="1:23" s="268" customFormat="1" ht="15" customHeight="1" x14ac:dyDescent="0.25">
      <c r="A350" s="330"/>
      <c r="B350" s="272"/>
      <c r="C350" s="266"/>
      <c r="D350" s="266"/>
      <c r="E350" s="266"/>
      <c r="F350" s="295"/>
      <c r="G350" s="295"/>
      <c r="H350" s="295"/>
      <c r="I350" s="339"/>
      <c r="K350" s="269"/>
      <c r="L350" s="269"/>
      <c r="M350" s="269"/>
      <c r="N350" s="269"/>
      <c r="O350" s="269"/>
      <c r="P350" s="269"/>
      <c r="Q350" s="269"/>
      <c r="R350" s="269"/>
      <c r="S350" s="269"/>
      <c r="T350" s="269"/>
      <c r="U350" s="269"/>
      <c r="V350" s="269"/>
      <c r="W350" s="269"/>
    </row>
    <row r="351" spans="1:23" s="268" customFormat="1" ht="15" customHeight="1" x14ac:dyDescent="0.25">
      <c r="A351" s="330"/>
      <c r="B351" s="272"/>
      <c r="C351" s="266"/>
      <c r="D351" s="266"/>
      <c r="E351" s="266"/>
      <c r="F351" s="295"/>
      <c r="G351" s="295"/>
      <c r="H351" s="295"/>
      <c r="I351" s="339"/>
      <c r="K351" s="269"/>
      <c r="L351" s="269"/>
      <c r="M351" s="269"/>
      <c r="N351" s="269"/>
      <c r="O351" s="269"/>
      <c r="P351" s="269"/>
      <c r="Q351" s="269"/>
      <c r="R351" s="269"/>
      <c r="S351" s="269"/>
      <c r="T351" s="269"/>
      <c r="U351" s="269"/>
      <c r="V351" s="269"/>
      <c r="W351" s="269"/>
    </row>
    <row r="352" spans="1:23" s="268" customFormat="1" ht="15" customHeight="1" x14ac:dyDescent="0.25">
      <c r="A352" s="330"/>
      <c r="B352" s="272"/>
      <c r="C352" s="266"/>
      <c r="D352" s="266"/>
      <c r="E352" s="266"/>
      <c r="F352" s="295"/>
      <c r="G352" s="295"/>
      <c r="H352" s="295"/>
      <c r="I352" s="339"/>
      <c r="K352" s="269"/>
      <c r="L352" s="269"/>
      <c r="M352" s="269"/>
      <c r="N352" s="269"/>
      <c r="O352" s="269"/>
      <c r="P352" s="269"/>
      <c r="Q352" s="269"/>
      <c r="R352" s="269"/>
      <c r="S352" s="269"/>
      <c r="T352" s="269"/>
      <c r="U352" s="269"/>
      <c r="V352" s="269"/>
      <c r="W352" s="269"/>
    </row>
    <row r="353" spans="1:23" s="268" customFormat="1" ht="15" customHeight="1" x14ac:dyDescent="0.25">
      <c r="A353" s="330"/>
      <c r="B353" s="272"/>
      <c r="C353" s="266"/>
      <c r="D353" s="266"/>
      <c r="E353" s="266"/>
      <c r="F353" s="295"/>
      <c r="G353" s="295"/>
      <c r="H353" s="295"/>
      <c r="I353" s="339"/>
      <c r="K353" s="269"/>
      <c r="L353" s="269"/>
      <c r="M353" s="269"/>
      <c r="N353" s="269"/>
      <c r="O353" s="269"/>
      <c r="P353" s="269"/>
      <c r="Q353" s="269"/>
      <c r="R353" s="269"/>
      <c r="S353" s="269"/>
      <c r="T353" s="269"/>
      <c r="U353" s="269"/>
      <c r="V353" s="269"/>
      <c r="W353" s="269"/>
    </row>
    <row r="354" spans="1:23" s="268" customFormat="1" ht="15" customHeight="1" x14ac:dyDescent="0.25">
      <c r="A354" s="330"/>
      <c r="B354" s="272"/>
      <c r="C354" s="266"/>
      <c r="D354" s="266"/>
      <c r="E354" s="266"/>
      <c r="F354" s="295"/>
      <c r="G354" s="295"/>
      <c r="H354" s="295"/>
      <c r="I354" s="339"/>
      <c r="K354" s="269"/>
      <c r="L354" s="269"/>
      <c r="M354" s="269"/>
      <c r="N354" s="269"/>
      <c r="O354" s="269"/>
      <c r="P354" s="269"/>
      <c r="Q354" s="269"/>
      <c r="R354" s="269"/>
      <c r="S354" s="269"/>
      <c r="T354" s="269"/>
      <c r="U354" s="269"/>
      <c r="V354" s="269"/>
      <c r="W354" s="269"/>
    </row>
    <row r="355" spans="1:23" s="268" customFormat="1" ht="15" customHeight="1" x14ac:dyDescent="0.25">
      <c r="A355" s="330"/>
      <c r="B355" s="272"/>
      <c r="C355" s="266"/>
      <c r="D355" s="266"/>
      <c r="E355" s="266"/>
      <c r="F355" s="295"/>
      <c r="G355" s="295"/>
      <c r="H355" s="295"/>
      <c r="I355" s="339"/>
      <c r="K355" s="269"/>
      <c r="L355" s="269"/>
      <c r="M355" s="269"/>
      <c r="N355" s="269"/>
      <c r="O355" s="269"/>
      <c r="P355" s="269"/>
      <c r="Q355" s="269"/>
      <c r="R355" s="269"/>
      <c r="S355" s="269"/>
      <c r="T355" s="269"/>
      <c r="U355" s="269"/>
      <c r="V355" s="269"/>
      <c r="W355" s="269"/>
    </row>
    <row r="356" spans="1:23" s="268" customFormat="1" ht="15" customHeight="1" x14ac:dyDescent="0.25">
      <c r="A356" s="330"/>
      <c r="B356" s="272"/>
      <c r="C356" s="266"/>
      <c r="D356" s="266"/>
      <c r="E356" s="266"/>
      <c r="F356" s="295"/>
      <c r="G356" s="295"/>
      <c r="H356" s="295"/>
      <c r="I356" s="339"/>
      <c r="K356" s="269"/>
      <c r="L356" s="269"/>
      <c r="M356" s="269"/>
      <c r="N356" s="269"/>
      <c r="O356" s="269"/>
      <c r="P356" s="269"/>
      <c r="Q356" s="269"/>
      <c r="R356" s="269"/>
      <c r="S356" s="269"/>
      <c r="T356" s="269"/>
      <c r="U356" s="269"/>
      <c r="V356" s="269"/>
      <c r="W356" s="269"/>
    </row>
    <row r="357" spans="1:23" s="268" customFormat="1" ht="15" customHeight="1" x14ac:dyDescent="0.25">
      <c r="A357" s="330"/>
      <c r="B357" s="272"/>
      <c r="C357" s="266"/>
      <c r="D357" s="266"/>
      <c r="E357" s="266"/>
      <c r="F357" s="295"/>
      <c r="G357" s="295"/>
      <c r="H357" s="295"/>
      <c r="I357" s="339"/>
      <c r="K357" s="269"/>
      <c r="L357" s="269"/>
      <c r="M357" s="269"/>
      <c r="N357" s="269"/>
      <c r="O357" s="269"/>
      <c r="P357" s="269"/>
      <c r="Q357" s="269"/>
      <c r="R357" s="269"/>
      <c r="S357" s="269"/>
      <c r="T357" s="269"/>
      <c r="U357" s="269"/>
      <c r="V357" s="269"/>
      <c r="W357" s="269"/>
    </row>
    <row r="358" spans="1:23" s="268" customFormat="1" ht="15" customHeight="1" x14ac:dyDescent="0.25">
      <c r="A358" s="330"/>
      <c r="B358" s="272"/>
      <c r="C358" s="266"/>
      <c r="D358" s="266"/>
      <c r="E358" s="266"/>
      <c r="F358" s="295"/>
      <c r="G358" s="295"/>
      <c r="H358" s="295"/>
      <c r="I358" s="339"/>
      <c r="K358" s="269"/>
      <c r="L358" s="269"/>
      <c r="M358" s="269"/>
      <c r="N358" s="269"/>
      <c r="O358" s="269"/>
      <c r="P358" s="269"/>
      <c r="Q358" s="269"/>
      <c r="R358" s="269"/>
      <c r="S358" s="269"/>
      <c r="T358" s="269"/>
      <c r="U358" s="269"/>
      <c r="V358" s="269"/>
      <c r="W358" s="269"/>
    </row>
    <row r="359" spans="1:23" s="268" customFormat="1" ht="15" customHeight="1" x14ac:dyDescent="0.25">
      <c r="A359" s="330"/>
      <c r="B359" s="272"/>
      <c r="C359" s="266"/>
      <c r="D359" s="266"/>
      <c r="E359" s="266"/>
      <c r="F359" s="295"/>
      <c r="G359" s="295"/>
      <c r="H359" s="295"/>
      <c r="I359" s="339"/>
      <c r="K359" s="269"/>
      <c r="L359" s="269"/>
      <c r="M359" s="269"/>
      <c r="N359" s="269"/>
      <c r="O359" s="269"/>
      <c r="P359" s="269"/>
      <c r="Q359" s="269"/>
      <c r="R359" s="269"/>
      <c r="S359" s="269"/>
      <c r="T359" s="269"/>
      <c r="U359" s="269"/>
      <c r="V359" s="269"/>
      <c r="W359" s="269"/>
    </row>
    <row r="360" spans="1:23" s="268" customFormat="1" ht="15" customHeight="1" x14ac:dyDescent="0.25">
      <c r="A360" s="330"/>
      <c r="B360" s="272"/>
      <c r="C360" s="266"/>
      <c r="D360" s="266"/>
      <c r="E360" s="266"/>
      <c r="F360" s="295"/>
      <c r="G360" s="295"/>
      <c r="H360" s="295"/>
      <c r="I360" s="339"/>
      <c r="K360" s="269"/>
      <c r="L360" s="269"/>
      <c r="M360" s="269"/>
      <c r="N360" s="269"/>
      <c r="O360" s="269"/>
      <c r="P360" s="269"/>
      <c r="Q360" s="269"/>
      <c r="R360" s="269"/>
      <c r="S360" s="269"/>
      <c r="T360" s="269"/>
      <c r="U360" s="269"/>
      <c r="V360" s="269"/>
      <c r="W360" s="269"/>
    </row>
    <row r="361" spans="1:23" s="268" customFormat="1" ht="15" customHeight="1" x14ac:dyDescent="0.25">
      <c r="A361" s="330"/>
      <c r="B361" s="272"/>
      <c r="C361" s="266"/>
      <c r="D361" s="266"/>
      <c r="E361" s="266"/>
      <c r="F361" s="295"/>
      <c r="G361" s="295"/>
      <c r="H361" s="295"/>
      <c r="I361" s="339"/>
      <c r="K361" s="269"/>
      <c r="L361" s="269"/>
      <c r="M361" s="269"/>
      <c r="N361" s="269"/>
      <c r="O361" s="269"/>
      <c r="P361" s="269"/>
      <c r="Q361" s="269"/>
      <c r="R361" s="269"/>
      <c r="S361" s="269"/>
      <c r="T361" s="269"/>
      <c r="U361" s="269"/>
      <c r="V361" s="269"/>
      <c r="W361" s="269"/>
    </row>
    <row r="362" spans="1:23" s="268" customFormat="1" ht="15" customHeight="1" x14ac:dyDescent="0.25">
      <c r="A362" s="330"/>
      <c r="B362" s="272"/>
      <c r="C362" s="266"/>
      <c r="D362" s="266"/>
      <c r="E362" s="266"/>
      <c r="F362" s="295"/>
      <c r="G362" s="295"/>
      <c r="H362" s="295"/>
      <c r="I362" s="339"/>
      <c r="K362" s="269"/>
      <c r="L362" s="269"/>
      <c r="M362" s="269"/>
      <c r="N362" s="269"/>
      <c r="O362" s="269"/>
      <c r="P362" s="269"/>
      <c r="Q362" s="269"/>
      <c r="R362" s="269"/>
      <c r="S362" s="269"/>
      <c r="T362" s="269"/>
      <c r="U362" s="269"/>
      <c r="V362" s="269"/>
      <c r="W362" s="269"/>
    </row>
    <row r="363" spans="1:23" s="268" customFormat="1" ht="15" customHeight="1" x14ac:dyDescent="0.25">
      <c r="A363" s="330"/>
      <c r="B363" s="272"/>
      <c r="C363" s="266"/>
      <c r="D363" s="266"/>
      <c r="E363" s="266"/>
      <c r="F363" s="295"/>
      <c r="G363" s="295"/>
      <c r="H363" s="295"/>
      <c r="I363" s="339"/>
      <c r="K363" s="269"/>
      <c r="L363" s="269"/>
      <c r="M363" s="269"/>
      <c r="N363" s="269"/>
      <c r="O363" s="269"/>
      <c r="P363" s="269"/>
      <c r="Q363" s="269"/>
      <c r="R363" s="269"/>
      <c r="S363" s="269"/>
      <c r="T363" s="269"/>
      <c r="U363" s="269"/>
      <c r="V363" s="269"/>
      <c r="W363" s="269"/>
    </row>
    <row r="364" spans="1:23" s="268" customFormat="1" ht="15" customHeight="1" x14ac:dyDescent="0.25">
      <c r="A364" s="330"/>
      <c r="B364" s="272"/>
      <c r="C364" s="266"/>
      <c r="D364" s="266"/>
      <c r="E364" s="266"/>
      <c r="F364" s="295"/>
      <c r="G364" s="295"/>
      <c r="H364" s="295"/>
      <c r="I364" s="339"/>
      <c r="K364" s="269"/>
      <c r="L364" s="269"/>
      <c r="M364" s="269"/>
      <c r="N364" s="269"/>
      <c r="O364" s="269"/>
      <c r="P364" s="269"/>
      <c r="Q364" s="269"/>
      <c r="R364" s="269"/>
      <c r="S364" s="269"/>
      <c r="T364" s="269"/>
      <c r="U364" s="269"/>
      <c r="V364" s="269"/>
      <c r="W364" s="269"/>
    </row>
    <row r="365" spans="1:23" s="268" customFormat="1" ht="15" customHeight="1" x14ac:dyDescent="0.25">
      <c r="A365" s="330"/>
      <c r="B365" s="272"/>
      <c r="C365" s="266"/>
      <c r="D365" s="266"/>
      <c r="E365" s="266"/>
      <c r="F365" s="295"/>
      <c r="G365" s="295"/>
      <c r="H365" s="295"/>
      <c r="I365" s="339"/>
      <c r="K365" s="269"/>
      <c r="L365" s="269"/>
      <c r="M365" s="269"/>
      <c r="N365" s="269"/>
      <c r="O365" s="269"/>
      <c r="P365" s="269"/>
      <c r="Q365" s="269"/>
      <c r="R365" s="269"/>
      <c r="S365" s="269"/>
      <c r="T365" s="269"/>
      <c r="U365" s="269"/>
      <c r="V365" s="269"/>
      <c r="W365" s="269"/>
    </row>
    <row r="366" spans="1:23" s="268" customFormat="1" ht="15" customHeight="1" x14ac:dyDescent="0.25">
      <c r="A366" s="330"/>
      <c r="B366" s="272"/>
      <c r="C366" s="266"/>
      <c r="D366" s="266"/>
      <c r="E366" s="266"/>
      <c r="F366" s="295"/>
      <c r="G366" s="295"/>
      <c r="H366" s="295"/>
      <c r="I366" s="339"/>
      <c r="K366" s="269"/>
      <c r="L366" s="269"/>
      <c r="M366" s="269"/>
      <c r="N366" s="269"/>
      <c r="O366" s="269"/>
      <c r="P366" s="269"/>
      <c r="Q366" s="269"/>
      <c r="R366" s="269"/>
      <c r="S366" s="269"/>
      <c r="T366" s="269"/>
      <c r="U366" s="269"/>
      <c r="V366" s="269"/>
      <c r="W366" s="269"/>
    </row>
    <row r="367" spans="1:23" s="268" customFormat="1" ht="15" customHeight="1" x14ac:dyDescent="0.25">
      <c r="A367" s="330"/>
      <c r="B367" s="272"/>
      <c r="C367" s="266"/>
      <c r="D367" s="266"/>
      <c r="E367" s="266"/>
      <c r="F367" s="295"/>
      <c r="G367" s="295"/>
      <c r="H367" s="295"/>
      <c r="I367" s="339"/>
      <c r="K367" s="269"/>
      <c r="L367" s="269"/>
      <c r="M367" s="269"/>
      <c r="N367" s="269"/>
      <c r="O367" s="269"/>
      <c r="P367" s="269"/>
      <c r="Q367" s="269"/>
      <c r="R367" s="269"/>
      <c r="S367" s="269"/>
      <c r="T367" s="269"/>
      <c r="U367" s="269"/>
      <c r="V367" s="269"/>
      <c r="W367" s="269"/>
    </row>
    <row r="368" spans="1:23" s="268" customFormat="1" ht="15" customHeight="1" x14ac:dyDescent="0.25">
      <c r="A368" s="330"/>
      <c r="B368" s="272"/>
      <c r="C368" s="266"/>
      <c r="D368" s="266"/>
      <c r="E368" s="266"/>
      <c r="F368" s="295"/>
      <c r="G368" s="295"/>
      <c r="H368" s="295"/>
      <c r="I368" s="339"/>
      <c r="K368" s="269"/>
      <c r="L368" s="269"/>
      <c r="M368" s="269"/>
      <c r="N368" s="269"/>
      <c r="O368" s="269"/>
      <c r="P368" s="269"/>
      <c r="Q368" s="269"/>
      <c r="R368" s="269"/>
      <c r="S368" s="269"/>
      <c r="T368" s="269"/>
      <c r="U368" s="269"/>
      <c r="V368" s="269"/>
      <c r="W368" s="269"/>
    </row>
    <row r="369" spans="1:23" s="268" customFormat="1" ht="15" customHeight="1" x14ac:dyDescent="0.25">
      <c r="A369" s="330"/>
      <c r="B369" s="272"/>
      <c r="C369" s="266"/>
      <c r="D369" s="266"/>
      <c r="E369" s="266"/>
      <c r="F369" s="295"/>
      <c r="G369" s="295"/>
      <c r="H369" s="295"/>
      <c r="I369" s="339"/>
      <c r="K369" s="269"/>
      <c r="L369" s="269"/>
      <c r="M369" s="269"/>
      <c r="N369" s="269"/>
      <c r="O369" s="269"/>
      <c r="P369" s="269"/>
      <c r="Q369" s="269"/>
      <c r="R369" s="269"/>
      <c r="S369" s="269"/>
      <c r="T369" s="269"/>
      <c r="U369" s="269"/>
      <c r="V369" s="269"/>
      <c r="W369" s="269"/>
    </row>
    <row r="370" spans="1:23" s="268" customFormat="1" ht="15" customHeight="1" x14ac:dyDescent="0.25">
      <c r="A370" s="330"/>
      <c r="B370" s="272"/>
      <c r="C370" s="266"/>
      <c r="D370" s="266"/>
      <c r="E370" s="266"/>
      <c r="F370" s="295"/>
      <c r="G370" s="295"/>
      <c r="H370" s="295"/>
      <c r="I370" s="339"/>
      <c r="K370" s="269"/>
      <c r="L370" s="269"/>
      <c r="M370" s="269"/>
      <c r="N370" s="269"/>
      <c r="O370" s="269"/>
      <c r="P370" s="269"/>
      <c r="Q370" s="269"/>
      <c r="R370" s="269"/>
      <c r="S370" s="269"/>
      <c r="T370" s="269"/>
      <c r="U370" s="269"/>
      <c r="V370" s="269"/>
      <c r="W370" s="269"/>
    </row>
    <row r="371" spans="1:23" s="268" customFormat="1" ht="15" customHeight="1" x14ac:dyDescent="0.25">
      <c r="A371" s="330"/>
      <c r="B371" s="272"/>
      <c r="C371" s="266"/>
      <c r="D371" s="266"/>
      <c r="E371" s="266"/>
      <c r="F371" s="295"/>
      <c r="G371" s="295"/>
      <c r="H371" s="295"/>
      <c r="I371" s="339"/>
      <c r="K371" s="269"/>
      <c r="L371" s="269"/>
      <c r="M371" s="269"/>
      <c r="N371" s="269"/>
      <c r="O371" s="269"/>
      <c r="P371" s="269"/>
      <c r="Q371" s="269"/>
      <c r="R371" s="269"/>
      <c r="S371" s="269"/>
      <c r="T371" s="269"/>
      <c r="U371" s="269"/>
      <c r="V371" s="269"/>
      <c r="W371" s="269"/>
    </row>
    <row r="372" spans="1:23" s="268" customFormat="1" ht="15" customHeight="1" x14ac:dyDescent="0.25">
      <c r="A372" s="330"/>
      <c r="B372" s="272"/>
      <c r="C372" s="266"/>
      <c r="D372" s="266"/>
      <c r="E372" s="266"/>
      <c r="F372" s="295"/>
      <c r="G372" s="295"/>
      <c r="H372" s="295"/>
      <c r="I372" s="339"/>
      <c r="K372" s="269"/>
      <c r="L372" s="269"/>
      <c r="M372" s="269"/>
      <c r="N372" s="269"/>
      <c r="O372" s="269"/>
      <c r="P372" s="269"/>
      <c r="Q372" s="269"/>
      <c r="R372" s="269"/>
      <c r="S372" s="269"/>
      <c r="T372" s="269"/>
      <c r="U372" s="269"/>
      <c r="V372" s="269"/>
      <c r="W372" s="269"/>
    </row>
    <row r="373" spans="1:23" s="268" customFormat="1" ht="15" customHeight="1" x14ac:dyDescent="0.25">
      <c r="A373" s="330"/>
      <c r="B373" s="272"/>
      <c r="C373" s="266"/>
      <c r="D373" s="266"/>
      <c r="E373" s="266"/>
      <c r="F373" s="295"/>
      <c r="G373" s="295"/>
      <c r="H373" s="295"/>
      <c r="I373" s="339"/>
      <c r="K373" s="269"/>
      <c r="L373" s="269"/>
      <c r="M373" s="269"/>
      <c r="N373" s="269"/>
      <c r="O373" s="269"/>
      <c r="P373" s="269"/>
      <c r="Q373" s="269"/>
      <c r="R373" s="269"/>
      <c r="S373" s="269"/>
      <c r="T373" s="269"/>
      <c r="U373" s="269"/>
      <c r="V373" s="269"/>
      <c r="W373" s="269"/>
    </row>
    <row r="374" spans="1:23" s="268" customFormat="1" ht="15" customHeight="1" x14ac:dyDescent="0.25">
      <c r="A374" s="330"/>
      <c r="B374" s="272"/>
      <c r="C374" s="266"/>
      <c r="D374" s="266"/>
      <c r="E374" s="266"/>
      <c r="F374" s="295"/>
      <c r="G374" s="295"/>
      <c r="H374" s="295"/>
      <c r="I374" s="339"/>
      <c r="K374" s="269"/>
      <c r="L374" s="269"/>
      <c r="M374" s="269"/>
      <c r="N374" s="269"/>
      <c r="O374" s="269"/>
      <c r="P374" s="269"/>
      <c r="Q374" s="269"/>
      <c r="R374" s="269"/>
      <c r="S374" s="269"/>
      <c r="T374" s="269"/>
      <c r="U374" s="269"/>
      <c r="V374" s="269"/>
      <c r="W374" s="269"/>
    </row>
    <row r="375" spans="1:23" s="268" customFormat="1" ht="15" customHeight="1" x14ac:dyDescent="0.25">
      <c r="A375" s="330"/>
      <c r="B375" s="272"/>
      <c r="C375" s="266"/>
      <c r="D375" s="266"/>
      <c r="E375" s="266"/>
      <c r="F375" s="295"/>
      <c r="G375" s="295"/>
      <c r="H375" s="295"/>
      <c r="I375" s="339"/>
      <c r="K375" s="269"/>
      <c r="L375" s="269"/>
      <c r="M375" s="269"/>
      <c r="N375" s="269"/>
      <c r="O375" s="269"/>
      <c r="P375" s="269"/>
      <c r="Q375" s="269"/>
      <c r="R375" s="269"/>
      <c r="S375" s="269"/>
      <c r="T375" s="269"/>
      <c r="U375" s="269"/>
      <c r="V375" s="269"/>
      <c r="W375" s="269"/>
    </row>
    <row r="376" spans="1:23" s="268" customFormat="1" ht="15" customHeight="1" x14ac:dyDescent="0.25">
      <c r="A376" s="330"/>
      <c r="B376" s="272"/>
      <c r="C376" s="266"/>
      <c r="D376" s="266"/>
      <c r="E376" s="266"/>
      <c r="F376" s="295"/>
      <c r="G376" s="295"/>
      <c r="H376" s="295"/>
      <c r="I376" s="339"/>
      <c r="K376" s="269"/>
      <c r="L376" s="269"/>
      <c r="M376" s="269"/>
      <c r="N376" s="269"/>
      <c r="O376" s="269"/>
      <c r="P376" s="269"/>
      <c r="Q376" s="269"/>
      <c r="R376" s="269"/>
      <c r="S376" s="269"/>
      <c r="T376" s="269"/>
      <c r="U376" s="269"/>
      <c r="V376" s="269"/>
      <c r="W376" s="269"/>
    </row>
    <row r="377" spans="1:23" s="268" customFormat="1" ht="15" customHeight="1" x14ac:dyDescent="0.25">
      <c r="A377" s="330"/>
      <c r="B377" s="272"/>
      <c r="C377" s="266"/>
      <c r="D377" s="266"/>
      <c r="E377" s="266"/>
      <c r="F377" s="295"/>
      <c r="G377" s="295"/>
      <c r="H377" s="295"/>
      <c r="I377" s="339"/>
      <c r="K377" s="269"/>
      <c r="L377" s="269"/>
      <c r="M377" s="269"/>
      <c r="N377" s="269"/>
      <c r="O377" s="269"/>
      <c r="P377" s="269"/>
      <c r="Q377" s="269"/>
      <c r="R377" s="269"/>
      <c r="S377" s="269"/>
      <c r="T377" s="269"/>
      <c r="U377" s="269"/>
      <c r="V377" s="269"/>
      <c r="W377" s="269"/>
    </row>
    <row r="378" spans="1:23" s="268" customFormat="1" ht="15" customHeight="1" x14ac:dyDescent="0.25">
      <c r="A378" s="330"/>
      <c r="B378" s="272"/>
      <c r="C378" s="266"/>
      <c r="D378" s="266"/>
      <c r="E378" s="266"/>
      <c r="F378" s="295"/>
      <c r="G378" s="295"/>
      <c r="H378" s="295"/>
      <c r="I378" s="339"/>
      <c r="K378" s="269"/>
      <c r="L378" s="269"/>
      <c r="M378" s="269"/>
      <c r="N378" s="269"/>
      <c r="O378" s="269"/>
      <c r="P378" s="269"/>
      <c r="Q378" s="269"/>
      <c r="R378" s="269"/>
      <c r="S378" s="269"/>
      <c r="T378" s="269"/>
      <c r="U378" s="269"/>
      <c r="V378" s="269"/>
      <c r="W378" s="269"/>
    </row>
    <row r="379" spans="1:23" s="268" customFormat="1" ht="15" customHeight="1" x14ac:dyDescent="0.25">
      <c r="A379" s="330"/>
      <c r="B379" s="272"/>
      <c r="C379" s="266"/>
      <c r="D379" s="266"/>
      <c r="E379" s="266"/>
      <c r="F379" s="295"/>
      <c r="G379" s="295"/>
      <c r="H379" s="295"/>
      <c r="I379" s="339"/>
      <c r="K379" s="269"/>
      <c r="L379" s="269"/>
      <c r="M379" s="269"/>
      <c r="N379" s="269"/>
      <c r="O379" s="269"/>
      <c r="P379" s="269"/>
      <c r="Q379" s="269"/>
      <c r="R379" s="269"/>
      <c r="S379" s="269"/>
      <c r="T379" s="269"/>
      <c r="U379" s="269"/>
      <c r="V379" s="269"/>
      <c r="W379" s="269"/>
    </row>
    <row r="380" spans="1:23" s="268" customFormat="1" ht="15" customHeight="1" x14ac:dyDescent="0.25">
      <c r="A380" s="330"/>
      <c r="B380" s="272"/>
      <c r="C380" s="266"/>
      <c r="D380" s="266"/>
      <c r="E380" s="266"/>
      <c r="F380" s="295"/>
      <c r="G380" s="295"/>
      <c r="H380" s="295"/>
      <c r="I380" s="339"/>
      <c r="K380" s="269"/>
      <c r="L380" s="269"/>
      <c r="M380" s="269"/>
      <c r="N380" s="269"/>
      <c r="O380" s="269"/>
      <c r="P380" s="269"/>
      <c r="Q380" s="269"/>
      <c r="R380" s="269"/>
      <c r="S380" s="269"/>
      <c r="T380" s="269"/>
      <c r="U380" s="269"/>
      <c r="V380" s="269"/>
      <c r="W380" s="269"/>
    </row>
    <row r="381" spans="1:23" s="268" customFormat="1" ht="15" customHeight="1" x14ac:dyDescent="0.25">
      <c r="A381" s="330"/>
      <c r="B381" s="272"/>
      <c r="C381" s="266"/>
      <c r="D381" s="266"/>
      <c r="E381" s="266"/>
      <c r="F381" s="295"/>
      <c r="G381" s="295"/>
      <c r="H381" s="295"/>
      <c r="I381" s="339"/>
      <c r="K381" s="269"/>
      <c r="L381" s="269"/>
      <c r="M381" s="269"/>
      <c r="N381" s="269"/>
      <c r="O381" s="269"/>
      <c r="P381" s="269"/>
      <c r="Q381" s="269"/>
      <c r="R381" s="269"/>
      <c r="S381" s="269"/>
      <c r="T381" s="269"/>
      <c r="U381" s="269"/>
      <c r="V381" s="269"/>
      <c r="W381" s="269"/>
    </row>
    <row r="382" spans="1:23" s="268" customFormat="1" ht="15" customHeight="1" x14ac:dyDescent="0.25">
      <c r="A382" s="330"/>
      <c r="B382" s="272"/>
      <c r="C382" s="266"/>
      <c r="D382" s="266"/>
      <c r="E382" s="266"/>
      <c r="F382" s="295"/>
      <c r="G382" s="295"/>
      <c r="H382" s="295"/>
      <c r="I382" s="339"/>
      <c r="K382" s="269"/>
      <c r="L382" s="269"/>
      <c r="M382" s="269"/>
      <c r="N382" s="269"/>
      <c r="O382" s="269"/>
      <c r="P382" s="269"/>
      <c r="Q382" s="269"/>
      <c r="R382" s="269"/>
      <c r="S382" s="269"/>
      <c r="T382" s="269"/>
      <c r="U382" s="269"/>
      <c r="V382" s="269"/>
      <c r="W382" s="269"/>
    </row>
    <row r="383" spans="1:23" s="268" customFormat="1" ht="15" customHeight="1" x14ac:dyDescent="0.25">
      <c r="A383" s="330"/>
      <c r="B383" s="272"/>
      <c r="C383" s="266"/>
      <c r="D383" s="266"/>
      <c r="E383" s="266"/>
      <c r="F383" s="295"/>
      <c r="G383" s="295"/>
      <c r="H383" s="295"/>
      <c r="I383" s="339"/>
      <c r="K383" s="269"/>
      <c r="L383" s="269"/>
      <c r="M383" s="269"/>
      <c r="N383" s="269"/>
      <c r="O383" s="269"/>
      <c r="P383" s="269"/>
      <c r="Q383" s="269"/>
      <c r="R383" s="269"/>
      <c r="S383" s="269"/>
      <c r="T383" s="269"/>
      <c r="U383" s="269"/>
      <c r="V383" s="269"/>
      <c r="W383" s="269"/>
    </row>
    <row r="384" spans="1:23" s="268" customFormat="1" ht="15" customHeight="1" x14ac:dyDescent="0.25">
      <c r="A384" s="330"/>
      <c r="B384" s="272"/>
      <c r="C384" s="266"/>
      <c r="D384" s="266"/>
      <c r="E384" s="266"/>
      <c r="F384" s="295"/>
      <c r="G384" s="295"/>
      <c r="H384" s="295"/>
      <c r="I384" s="339"/>
      <c r="K384" s="269"/>
      <c r="L384" s="269"/>
      <c r="M384" s="269"/>
      <c r="N384" s="269"/>
      <c r="O384" s="269"/>
      <c r="P384" s="269"/>
      <c r="Q384" s="269"/>
      <c r="R384" s="269"/>
      <c r="S384" s="269"/>
      <c r="T384" s="269"/>
      <c r="U384" s="269"/>
      <c r="V384" s="269"/>
      <c r="W384" s="269"/>
    </row>
    <row r="385" spans="1:23" s="268" customFormat="1" ht="15" customHeight="1" x14ac:dyDescent="0.25">
      <c r="A385" s="330"/>
      <c r="B385" s="272"/>
      <c r="C385" s="266"/>
      <c r="D385" s="266"/>
      <c r="E385" s="266"/>
      <c r="F385" s="295"/>
      <c r="G385" s="295"/>
      <c r="H385" s="295"/>
      <c r="I385" s="339"/>
      <c r="K385" s="269"/>
      <c r="L385" s="269"/>
      <c r="M385" s="269"/>
      <c r="N385" s="269"/>
      <c r="O385" s="269"/>
      <c r="P385" s="269"/>
      <c r="Q385" s="269"/>
      <c r="R385" s="269"/>
      <c r="S385" s="269"/>
      <c r="T385" s="269"/>
      <c r="U385" s="269"/>
      <c r="V385" s="269"/>
      <c r="W385" s="269"/>
    </row>
    <row r="386" spans="1:23" s="268" customFormat="1" ht="15" customHeight="1" x14ac:dyDescent="0.25">
      <c r="A386" s="330"/>
      <c r="B386" s="272"/>
      <c r="C386" s="266"/>
      <c r="D386" s="266"/>
      <c r="E386" s="266"/>
      <c r="F386" s="295"/>
      <c r="G386" s="295"/>
      <c r="H386" s="295"/>
      <c r="I386" s="339"/>
      <c r="K386" s="269"/>
      <c r="L386" s="269"/>
      <c r="M386" s="269"/>
      <c r="N386" s="269"/>
      <c r="O386" s="269"/>
      <c r="P386" s="269"/>
      <c r="Q386" s="269"/>
      <c r="R386" s="269"/>
      <c r="S386" s="269"/>
      <c r="T386" s="269"/>
      <c r="U386" s="269"/>
      <c r="V386" s="269"/>
      <c r="W386" s="269"/>
    </row>
    <row r="387" spans="1:23" s="268" customFormat="1" ht="15" customHeight="1" x14ac:dyDescent="0.25">
      <c r="A387" s="330"/>
      <c r="B387" s="272"/>
      <c r="C387" s="266"/>
      <c r="D387" s="266"/>
      <c r="E387" s="266"/>
      <c r="F387" s="295"/>
      <c r="G387" s="295"/>
      <c r="H387" s="295"/>
      <c r="I387" s="339"/>
      <c r="K387" s="269"/>
      <c r="L387" s="269"/>
      <c r="M387" s="269"/>
      <c r="N387" s="269"/>
      <c r="O387" s="269"/>
      <c r="P387" s="269"/>
      <c r="Q387" s="269"/>
      <c r="R387" s="269"/>
      <c r="S387" s="269"/>
      <c r="T387" s="269"/>
      <c r="U387" s="269"/>
      <c r="V387" s="269"/>
      <c r="W387" s="269"/>
    </row>
    <row r="388" spans="1:23" s="268" customFormat="1" ht="15" customHeight="1" x14ac:dyDescent="0.25">
      <c r="A388" s="330"/>
      <c r="B388" s="272"/>
      <c r="C388" s="266"/>
      <c r="D388" s="266"/>
      <c r="E388" s="266"/>
      <c r="F388" s="295"/>
      <c r="G388" s="295"/>
      <c r="H388" s="295"/>
      <c r="I388" s="339"/>
      <c r="K388" s="269"/>
      <c r="L388" s="269"/>
      <c r="M388" s="269"/>
      <c r="N388" s="269"/>
      <c r="O388" s="269"/>
      <c r="P388" s="269"/>
      <c r="Q388" s="269"/>
      <c r="R388" s="269"/>
      <c r="S388" s="269"/>
      <c r="T388" s="269"/>
      <c r="U388" s="269"/>
      <c r="V388" s="269"/>
      <c r="W388" s="269"/>
    </row>
    <row r="389" spans="1:23" s="268" customFormat="1" ht="15" customHeight="1" x14ac:dyDescent="0.25">
      <c r="A389" s="330"/>
      <c r="B389" s="272"/>
      <c r="C389" s="266"/>
      <c r="D389" s="266"/>
      <c r="E389" s="266"/>
      <c r="F389" s="295"/>
      <c r="G389" s="295"/>
      <c r="H389" s="295"/>
      <c r="I389" s="339"/>
      <c r="K389" s="269"/>
      <c r="L389" s="269"/>
      <c r="M389" s="269"/>
      <c r="N389" s="269"/>
      <c r="O389" s="269"/>
      <c r="P389" s="269"/>
      <c r="Q389" s="269"/>
      <c r="R389" s="269"/>
      <c r="S389" s="269"/>
      <c r="T389" s="269"/>
      <c r="U389" s="269"/>
      <c r="V389" s="269"/>
      <c r="W389" s="269"/>
    </row>
    <row r="390" spans="1:23" s="268" customFormat="1" ht="15" customHeight="1" x14ac:dyDescent="0.25">
      <c r="A390" s="330"/>
      <c r="B390" s="272"/>
      <c r="C390" s="266"/>
      <c r="D390" s="266"/>
      <c r="E390" s="266"/>
      <c r="F390" s="295"/>
      <c r="G390" s="295"/>
      <c r="H390" s="295"/>
      <c r="I390" s="339"/>
      <c r="K390" s="269"/>
      <c r="L390" s="269"/>
      <c r="M390" s="269"/>
      <c r="N390" s="269"/>
      <c r="O390" s="269"/>
      <c r="P390" s="269"/>
      <c r="Q390" s="269"/>
      <c r="R390" s="269"/>
      <c r="S390" s="269"/>
      <c r="T390" s="269"/>
      <c r="U390" s="269"/>
      <c r="V390" s="269"/>
      <c r="W390" s="269"/>
    </row>
    <row r="391" spans="1:23" s="268" customFormat="1" ht="15" customHeight="1" x14ac:dyDescent="0.25">
      <c r="A391" s="330"/>
      <c r="B391" s="272"/>
      <c r="C391" s="266"/>
      <c r="D391" s="266"/>
      <c r="E391" s="266"/>
      <c r="F391" s="295"/>
      <c r="G391" s="295"/>
      <c r="H391" s="295"/>
      <c r="I391" s="339"/>
      <c r="K391" s="269"/>
      <c r="L391" s="269"/>
      <c r="M391" s="269"/>
      <c r="N391" s="269"/>
      <c r="O391" s="269"/>
      <c r="P391" s="269"/>
      <c r="Q391" s="269"/>
      <c r="R391" s="269"/>
      <c r="S391" s="269"/>
      <c r="T391" s="269"/>
      <c r="U391" s="269"/>
      <c r="V391" s="269"/>
      <c r="W391" s="269"/>
    </row>
    <row r="392" spans="1:23" s="268" customFormat="1" ht="15" customHeight="1" x14ac:dyDescent="0.25">
      <c r="A392" s="330"/>
      <c r="B392" s="272"/>
      <c r="C392" s="266"/>
      <c r="D392" s="266"/>
      <c r="E392" s="266"/>
      <c r="F392" s="295"/>
      <c r="G392" s="295"/>
      <c r="H392" s="295"/>
      <c r="I392" s="339"/>
      <c r="K392" s="269"/>
      <c r="L392" s="269"/>
      <c r="M392" s="269"/>
      <c r="N392" s="269"/>
      <c r="O392" s="269"/>
      <c r="P392" s="269"/>
      <c r="Q392" s="269"/>
      <c r="R392" s="269"/>
      <c r="S392" s="269"/>
      <c r="T392" s="269"/>
      <c r="U392" s="269"/>
      <c r="V392" s="269"/>
      <c r="W392" s="269"/>
    </row>
    <row r="393" spans="1:23" s="268" customFormat="1" ht="15" customHeight="1" x14ac:dyDescent="0.25">
      <c r="A393" s="330"/>
      <c r="B393" s="272"/>
      <c r="C393" s="266"/>
      <c r="D393" s="266"/>
      <c r="E393" s="266"/>
      <c r="F393" s="295"/>
      <c r="G393" s="295"/>
      <c r="H393" s="295"/>
      <c r="I393" s="339"/>
      <c r="K393" s="269"/>
      <c r="L393" s="269"/>
      <c r="M393" s="269"/>
      <c r="N393" s="269"/>
      <c r="O393" s="269"/>
      <c r="P393" s="269"/>
      <c r="Q393" s="269"/>
      <c r="R393" s="269"/>
      <c r="S393" s="269"/>
      <c r="T393" s="269"/>
      <c r="U393" s="269"/>
      <c r="V393" s="269"/>
      <c r="W393" s="269"/>
    </row>
    <row r="394" spans="1:23" s="268" customFormat="1" ht="15" customHeight="1" x14ac:dyDescent="0.25">
      <c r="A394" s="330"/>
      <c r="B394" s="272"/>
      <c r="C394" s="266"/>
      <c r="D394" s="266"/>
      <c r="E394" s="266"/>
      <c r="F394" s="295"/>
      <c r="G394" s="295"/>
      <c r="H394" s="295"/>
      <c r="I394" s="339"/>
      <c r="K394" s="269"/>
      <c r="L394" s="269"/>
      <c r="M394" s="269"/>
      <c r="N394" s="269"/>
      <c r="O394" s="269"/>
      <c r="P394" s="269"/>
      <c r="Q394" s="269"/>
      <c r="R394" s="269"/>
      <c r="S394" s="269"/>
      <c r="T394" s="269"/>
      <c r="U394" s="269"/>
      <c r="V394" s="269"/>
      <c r="W394" s="269"/>
    </row>
    <row r="395" spans="1:23" s="268" customFormat="1" ht="15" customHeight="1" x14ac:dyDescent="0.25">
      <c r="A395" s="330"/>
      <c r="B395" s="272"/>
      <c r="C395" s="266"/>
      <c r="D395" s="266"/>
      <c r="E395" s="266"/>
      <c r="F395" s="295"/>
      <c r="G395" s="295"/>
      <c r="H395" s="295"/>
      <c r="I395" s="339"/>
      <c r="K395" s="269"/>
      <c r="L395" s="269"/>
      <c r="M395" s="269"/>
      <c r="N395" s="269"/>
      <c r="O395" s="269"/>
      <c r="P395" s="269"/>
      <c r="Q395" s="269"/>
      <c r="R395" s="269"/>
      <c r="S395" s="269"/>
      <c r="T395" s="269"/>
      <c r="U395" s="269"/>
      <c r="V395" s="269"/>
      <c r="W395" s="269"/>
    </row>
    <row r="396" spans="1:23" s="268" customFormat="1" ht="15" customHeight="1" x14ac:dyDescent="0.25">
      <c r="A396" s="330"/>
      <c r="B396" s="272"/>
      <c r="C396" s="266"/>
      <c r="D396" s="266"/>
      <c r="E396" s="266"/>
      <c r="F396" s="295"/>
      <c r="G396" s="295"/>
      <c r="H396" s="295"/>
      <c r="I396" s="339"/>
      <c r="K396" s="269"/>
      <c r="L396" s="269"/>
      <c r="M396" s="269"/>
      <c r="N396" s="269"/>
      <c r="O396" s="269"/>
      <c r="P396" s="269"/>
      <c r="Q396" s="269"/>
      <c r="R396" s="269"/>
      <c r="S396" s="269"/>
      <c r="T396" s="269"/>
      <c r="U396" s="269"/>
      <c r="V396" s="269"/>
      <c r="W396" s="269"/>
    </row>
    <row r="397" spans="1:23" s="268" customFormat="1" ht="15" customHeight="1" x14ac:dyDescent="0.25">
      <c r="A397" s="330"/>
      <c r="B397" s="272"/>
      <c r="C397" s="266"/>
      <c r="D397" s="266"/>
      <c r="E397" s="266"/>
      <c r="F397" s="295"/>
      <c r="G397" s="295"/>
      <c r="H397" s="295"/>
      <c r="I397" s="339"/>
      <c r="K397" s="269"/>
      <c r="L397" s="269"/>
      <c r="M397" s="269"/>
      <c r="N397" s="269"/>
      <c r="O397" s="269"/>
      <c r="P397" s="269"/>
      <c r="Q397" s="269"/>
      <c r="R397" s="269"/>
      <c r="S397" s="269"/>
      <c r="T397" s="269"/>
      <c r="U397" s="269"/>
      <c r="V397" s="269"/>
      <c r="W397" s="269"/>
    </row>
    <row r="398" spans="1:23" s="268" customFormat="1" ht="15" customHeight="1" x14ac:dyDescent="0.25">
      <c r="A398" s="330"/>
      <c r="B398" s="272"/>
      <c r="C398" s="266"/>
      <c r="D398" s="266"/>
      <c r="E398" s="266"/>
      <c r="F398" s="295"/>
      <c r="G398" s="295"/>
      <c r="H398" s="295"/>
      <c r="I398" s="339"/>
      <c r="K398" s="269"/>
      <c r="L398" s="269"/>
      <c r="M398" s="269"/>
      <c r="N398" s="269"/>
      <c r="O398" s="269"/>
      <c r="P398" s="269"/>
      <c r="Q398" s="269"/>
      <c r="R398" s="269"/>
      <c r="S398" s="269"/>
      <c r="T398" s="269"/>
      <c r="U398" s="269"/>
      <c r="V398" s="269"/>
      <c r="W398" s="269"/>
    </row>
    <row r="399" spans="1:23" s="268" customFormat="1" ht="15" customHeight="1" x14ac:dyDescent="0.25">
      <c r="A399" s="330"/>
      <c r="B399" s="272"/>
      <c r="C399" s="266"/>
      <c r="D399" s="266"/>
      <c r="E399" s="266"/>
      <c r="F399" s="295"/>
      <c r="G399" s="295"/>
      <c r="H399" s="295"/>
      <c r="I399" s="339"/>
      <c r="K399" s="269"/>
      <c r="L399" s="269"/>
      <c r="M399" s="269"/>
      <c r="N399" s="269"/>
      <c r="O399" s="269"/>
      <c r="P399" s="269"/>
      <c r="Q399" s="269"/>
      <c r="R399" s="269"/>
      <c r="S399" s="269"/>
      <c r="T399" s="269"/>
      <c r="U399" s="269"/>
      <c r="V399" s="269"/>
      <c r="W399" s="269"/>
    </row>
    <row r="400" spans="1:23" s="268" customFormat="1" ht="15" customHeight="1" x14ac:dyDescent="0.25">
      <c r="A400" s="330"/>
      <c r="B400" s="272"/>
      <c r="C400" s="266"/>
      <c r="D400" s="266"/>
      <c r="E400" s="266"/>
      <c r="F400" s="295"/>
      <c r="G400" s="295"/>
      <c r="H400" s="295"/>
      <c r="I400" s="339"/>
      <c r="K400" s="269"/>
      <c r="L400" s="269"/>
      <c r="M400" s="269"/>
      <c r="N400" s="269"/>
      <c r="O400" s="269"/>
      <c r="P400" s="269"/>
      <c r="Q400" s="269"/>
      <c r="R400" s="269"/>
      <c r="S400" s="269"/>
      <c r="T400" s="269"/>
      <c r="U400" s="269"/>
      <c r="V400" s="269"/>
      <c r="W400" s="269"/>
    </row>
    <row r="401" spans="1:23" s="268" customFormat="1" ht="15" customHeight="1" x14ac:dyDescent="0.25">
      <c r="A401" s="330"/>
      <c r="B401" s="272"/>
      <c r="C401" s="266"/>
      <c r="D401" s="266"/>
      <c r="E401" s="266"/>
      <c r="F401" s="295"/>
      <c r="G401" s="295"/>
      <c r="H401" s="295"/>
      <c r="I401" s="339"/>
      <c r="K401" s="269"/>
      <c r="L401" s="269"/>
      <c r="M401" s="269"/>
      <c r="N401" s="269"/>
      <c r="O401" s="269"/>
      <c r="P401" s="269"/>
      <c r="Q401" s="269"/>
      <c r="R401" s="269"/>
      <c r="S401" s="269"/>
      <c r="T401" s="269"/>
      <c r="U401" s="269"/>
      <c r="V401" s="269"/>
      <c r="W401" s="269"/>
    </row>
    <row r="402" spans="1:23" s="268" customFormat="1" ht="15" customHeight="1" x14ac:dyDescent="0.25">
      <c r="A402" s="330"/>
      <c r="B402" s="272"/>
      <c r="C402" s="266"/>
      <c r="D402" s="266"/>
      <c r="E402" s="266"/>
      <c r="F402" s="295"/>
      <c r="G402" s="295"/>
      <c r="H402" s="295"/>
      <c r="I402" s="339"/>
      <c r="K402" s="269"/>
      <c r="L402" s="269"/>
      <c r="M402" s="269"/>
      <c r="N402" s="269"/>
      <c r="O402" s="269"/>
      <c r="P402" s="269"/>
      <c r="Q402" s="269"/>
      <c r="R402" s="269"/>
      <c r="S402" s="269"/>
      <c r="T402" s="269"/>
      <c r="U402" s="269"/>
      <c r="V402" s="269"/>
      <c r="W402" s="269"/>
    </row>
    <row r="403" spans="1:23" s="268" customFormat="1" ht="15" customHeight="1" x14ac:dyDescent="0.25">
      <c r="A403" s="330"/>
      <c r="B403" s="272"/>
      <c r="C403" s="266"/>
      <c r="D403" s="266"/>
      <c r="E403" s="266"/>
      <c r="F403" s="295"/>
      <c r="G403" s="295"/>
      <c r="H403" s="295"/>
      <c r="I403" s="339"/>
      <c r="K403" s="269"/>
      <c r="L403" s="269"/>
      <c r="M403" s="269"/>
      <c r="N403" s="269"/>
      <c r="O403" s="269"/>
      <c r="P403" s="269"/>
      <c r="Q403" s="269"/>
      <c r="R403" s="269"/>
      <c r="S403" s="269"/>
      <c r="T403" s="269"/>
      <c r="U403" s="269"/>
      <c r="V403" s="269"/>
      <c r="W403" s="269"/>
    </row>
    <row r="404" spans="1:23" s="268" customFormat="1" ht="15" customHeight="1" x14ac:dyDescent="0.25">
      <c r="A404" s="330"/>
      <c r="B404" s="272"/>
      <c r="C404" s="266"/>
      <c r="D404" s="266"/>
      <c r="E404" s="266"/>
      <c r="F404" s="295"/>
      <c r="G404" s="295"/>
      <c r="H404" s="295"/>
      <c r="I404" s="339"/>
      <c r="K404" s="269"/>
      <c r="L404" s="269"/>
      <c r="M404" s="269"/>
      <c r="N404" s="269"/>
      <c r="O404" s="269"/>
      <c r="P404" s="269"/>
      <c r="Q404" s="269"/>
      <c r="R404" s="269"/>
      <c r="S404" s="269"/>
      <c r="T404" s="269"/>
      <c r="U404" s="269"/>
      <c r="V404" s="269"/>
      <c r="W404" s="269"/>
    </row>
    <row r="405" spans="1:23" s="268" customFormat="1" ht="15" customHeight="1" x14ac:dyDescent="0.25">
      <c r="A405" s="330"/>
      <c r="B405" s="272"/>
      <c r="C405" s="266"/>
      <c r="D405" s="266"/>
      <c r="E405" s="266"/>
      <c r="F405" s="295"/>
      <c r="G405" s="295"/>
      <c r="H405" s="295"/>
      <c r="I405" s="339"/>
      <c r="K405" s="269"/>
      <c r="L405" s="269"/>
      <c r="M405" s="269"/>
      <c r="N405" s="269"/>
      <c r="O405" s="269"/>
      <c r="P405" s="269"/>
      <c r="Q405" s="269"/>
      <c r="R405" s="269"/>
      <c r="S405" s="269"/>
      <c r="T405" s="269"/>
      <c r="U405" s="269"/>
      <c r="V405" s="269"/>
      <c r="W405" s="269"/>
    </row>
    <row r="406" spans="1:23" s="268" customFormat="1" ht="15" customHeight="1" x14ac:dyDescent="0.25">
      <c r="A406" s="330"/>
      <c r="B406" s="272"/>
      <c r="C406" s="266"/>
      <c r="D406" s="266"/>
      <c r="E406" s="266"/>
      <c r="F406" s="295"/>
      <c r="G406" s="295"/>
      <c r="H406" s="295"/>
      <c r="I406" s="339"/>
      <c r="K406" s="269"/>
      <c r="L406" s="269"/>
      <c r="M406" s="269"/>
      <c r="N406" s="269"/>
      <c r="O406" s="269"/>
      <c r="P406" s="269"/>
      <c r="Q406" s="269"/>
      <c r="R406" s="269"/>
      <c r="S406" s="269"/>
      <c r="T406" s="269"/>
      <c r="U406" s="269"/>
      <c r="V406" s="269"/>
      <c r="W406" s="269"/>
    </row>
    <row r="407" spans="1:23" s="268" customFormat="1" ht="15" customHeight="1" x14ac:dyDescent="0.25">
      <c r="A407" s="330"/>
      <c r="B407" s="272"/>
      <c r="C407" s="266"/>
      <c r="D407" s="266"/>
      <c r="E407" s="266"/>
      <c r="F407" s="295"/>
      <c r="G407" s="295"/>
      <c r="H407" s="295"/>
      <c r="I407" s="339"/>
      <c r="K407" s="269"/>
      <c r="L407" s="269"/>
      <c r="M407" s="269"/>
      <c r="N407" s="269"/>
      <c r="O407" s="269"/>
      <c r="P407" s="269"/>
      <c r="Q407" s="269"/>
      <c r="R407" s="269"/>
      <c r="S407" s="269"/>
      <c r="T407" s="269"/>
      <c r="U407" s="269"/>
      <c r="V407" s="269"/>
      <c r="W407" s="269"/>
    </row>
    <row r="408" spans="1:23" s="268" customFormat="1" ht="15" customHeight="1" x14ac:dyDescent="0.25">
      <c r="A408" s="330"/>
      <c r="B408" s="272"/>
      <c r="C408" s="266"/>
      <c r="D408" s="266"/>
      <c r="E408" s="266"/>
      <c r="F408" s="295"/>
      <c r="G408" s="295"/>
      <c r="H408" s="295"/>
      <c r="I408" s="339"/>
      <c r="K408" s="269"/>
      <c r="L408" s="269"/>
      <c r="M408" s="269"/>
      <c r="N408" s="269"/>
      <c r="O408" s="269"/>
      <c r="P408" s="269"/>
      <c r="Q408" s="269"/>
      <c r="R408" s="269"/>
      <c r="S408" s="269"/>
      <c r="T408" s="269"/>
      <c r="U408" s="269"/>
      <c r="V408" s="269"/>
      <c r="W408" s="269"/>
    </row>
    <row r="409" spans="1:23" s="268" customFormat="1" ht="15" customHeight="1" x14ac:dyDescent="0.25">
      <c r="A409" s="330"/>
      <c r="B409" s="272"/>
      <c r="C409" s="266"/>
      <c r="D409" s="266"/>
      <c r="E409" s="266"/>
      <c r="F409" s="295"/>
      <c r="G409" s="295"/>
      <c r="H409" s="295"/>
      <c r="I409" s="339"/>
      <c r="K409" s="269"/>
      <c r="L409" s="269"/>
      <c r="M409" s="269"/>
      <c r="N409" s="269"/>
      <c r="O409" s="269"/>
      <c r="P409" s="269"/>
      <c r="Q409" s="269"/>
      <c r="R409" s="269"/>
      <c r="S409" s="269"/>
      <c r="T409" s="269"/>
      <c r="U409" s="269"/>
      <c r="V409" s="269"/>
      <c r="W409" s="269"/>
    </row>
    <row r="410" spans="1:23" s="268" customFormat="1" ht="15" customHeight="1" x14ac:dyDescent="0.25">
      <c r="A410" s="330"/>
      <c r="B410" s="272"/>
      <c r="C410" s="266"/>
      <c r="D410" s="266"/>
      <c r="E410" s="266"/>
      <c r="F410" s="295"/>
      <c r="G410" s="295"/>
      <c r="H410" s="295"/>
      <c r="I410" s="339"/>
      <c r="K410" s="269"/>
      <c r="L410" s="269"/>
      <c r="M410" s="269"/>
      <c r="N410" s="269"/>
      <c r="O410" s="269"/>
      <c r="P410" s="269"/>
      <c r="Q410" s="269"/>
      <c r="R410" s="269"/>
      <c r="S410" s="269"/>
      <c r="T410" s="269"/>
      <c r="U410" s="269"/>
      <c r="V410" s="269"/>
      <c r="W410" s="269"/>
    </row>
    <row r="411" spans="1:23" s="268" customFormat="1" ht="15" customHeight="1" x14ac:dyDescent="0.25">
      <c r="A411" s="330"/>
      <c r="B411" s="272"/>
      <c r="C411" s="266"/>
      <c r="D411" s="266"/>
      <c r="E411" s="266"/>
      <c r="F411" s="295"/>
      <c r="G411" s="295"/>
      <c r="H411" s="295"/>
      <c r="I411" s="339"/>
      <c r="K411" s="269"/>
      <c r="L411" s="269"/>
      <c r="M411" s="269"/>
      <c r="N411" s="269"/>
      <c r="O411" s="269"/>
      <c r="P411" s="269"/>
      <c r="Q411" s="269"/>
      <c r="R411" s="269"/>
      <c r="S411" s="269"/>
      <c r="T411" s="269"/>
      <c r="U411" s="269"/>
      <c r="V411" s="269"/>
      <c r="W411" s="269"/>
    </row>
    <row r="412" spans="1:23" s="268" customFormat="1" ht="15" customHeight="1" x14ac:dyDescent="0.25">
      <c r="A412" s="330"/>
      <c r="B412" s="272"/>
      <c r="C412" s="266"/>
      <c r="D412" s="266"/>
      <c r="E412" s="266"/>
      <c r="F412" s="295"/>
      <c r="G412" s="295"/>
      <c r="H412" s="295"/>
      <c r="I412" s="339"/>
      <c r="K412" s="269"/>
      <c r="L412" s="269"/>
      <c r="M412" s="269"/>
      <c r="N412" s="269"/>
      <c r="O412" s="269"/>
      <c r="P412" s="269"/>
      <c r="Q412" s="269"/>
      <c r="R412" s="269"/>
      <c r="S412" s="269"/>
      <c r="T412" s="269"/>
      <c r="U412" s="269"/>
      <c r="V412" s="269"/>
      <c r="W412" s="269"/>
    </row>
    <row r="413" spans="1:23" s="268" customFormat="1" ht="15" customHeight="1" x14ac:dyDescent="0.25">
      <c r="A413" s="330"/>
      <c r="B413" s="272"/>
      <c r="C413" s="266"/>
      <c r="D413" s="266"/>
      <c r="E413" s="266"/>
      <c r="F413" s="295"/>
      <c r="G413" s="295"/>
      <c r="H413" s="295"/>
      <c r="I413" s="339"/>
      <c r="K413" s="269"/>
      <c r="L413" s="269"/>
      <c r="M413" s="269"/>
      <c r="N413" s="269"/>
      <c r="O413" s="269"/>
      <c r="P413" s="269"/>
      <c r="Q413" s="269"/>
      <c r="R413" s="269"/>
      <c r="S413" s="269"/>
      <c r="T413" s="269"/>
      <c r="U413" s="269"/>
      <c r="V413" s="269"/>
      <c r="W413" s="269"/>
    </row>
    <row r="414" spans="1:23" s="268" customFormat="1" ht="15" customHeight="1" x14ac:dyDescent="0.25">
      <c r="A414" s="330"/>
      <c r="B414" s="272"/>
      <c r="C414" s="266"/>
      <c r="D414" s="266"/>
      <c r="E414" s="266"/>
      <c r="F414" s="295"/>
      <c r="G414" s="295"/>
      <c r="H414" s="295"/>
      <c r="I414" s="339"/>
      <c r="K414" s="269"/>
      <c r="L414" s="269"/>
      <c r="M414" s="269"/>
      <c r="N414" s="269"/>
      <c r="O414" s="269"/>
      <c r="P414" s="269"/>
      <c r="Q414" s="269"/>
      <c r="R414" s="269"/>
      <c r="S414" s="269"/>
      <c r="T414" s="269"/>
      <c r="U414" s="269"/>
      <c r="V414" s="269"/>
      <c r="W414" s="269"/>
    </row>
    <row r="415" spans="1:23" s="268" customFormat="1" ht="15" customHeight="1" x14ac:dyDescent="0.25">
      <c r="A415" s="330"/>
      <c r="B415" s="272"/>
      <c r="C415" s="266"/>
      <c r="D415" s="266"/>
      <c r="E415" s="266"/>
      <c r="F415" s="295"/>
      <c r="G415" s="295"/>
      <c r="H415" s="295"/>
      <c r="I415" s="339"/>
      <c r="K415" s="269"/>
      <c r="L415" s="269"/>
      <c r="M415" s="269"/>
      <c r="N415" s="269"/>
      <c r="O415" s="269"/>
      <c r="P415" s="269"/>
      <c r="Q415" s="269"/>
      <c r="R415" s="269"/>
      <c r="S415" s="269"/>
      <c r="T415" s="269"/>
      <c r="U415" s="269"/>
      <c r="V415" s="269"/>
      <c r="W415" s="269"/>
    </row>
    <row r="416" spans="1:23" s="268" customFormat="1" ht="15" customHeight="1" x14ac:dyDescent="0.25">
      <c r="A416" s="330"/>
      <c r="B416" s="272"/>
      <c r="C416" s="266"/>
      <c r="D416" s="266"/>
      <c r="E416" s="266"/>
      <c r="F416" s="295"/>
      <c r="G416" s="295"/>
      <c r="H416" s="295"/>
      <c r="I416" s="339"/>
      <c r="K416" s="269"/>
      <c r="L416" s="269"/>
      <c r="M416" s="269"/>
      <c r="N416" s="269"/>
      <c r="O416" s="269"/>
      <c r="P416" s="269"/>
      <c r="Q416" s="269"/>
      <c r="R416" s="269"/>
      <c r="S416" s="269"/>
      <c r="T416" s="269"/>
      <c r="U416" s="269"/>
      <c r="V416" s="269"/>
      <c r="W416" s="269"/>
    </row>
    <row r="417" spans="1:23" s="268" customFormat="1" ht="15" customHeight="1" x14ac:dyDescent="0.25">
      <c r="A417" s="330"/>
      <c r="B417" s="272"/>
      <c r="C417" s="266"/>
      <c r="D417" s="266"/>
      <c r="E417" s="266"/>
      <c r="F417" s="295"/>
      <c r="G417" s="295"/>
      <c r="H417" s="295"/>
      <c r="I417" s="339"/>
      <c r="K417" s="269"/>
      <c r="L417" s="269"/>
      <c r="M417" s="269"/>
      <c r="N417" s="269"/>
      <c r="O417" s="269"/>
      <c r="P417" s="269"/>
      <c r="Q417" s="269"/>
      <c r="R417" s="269"/>
      <c r="S417" s="269"/>
      <c r="T417" s="269"/>
      <c r="U417" s="269"/>
      <c r="V417" s="269"/>
      <c r="W417" s="269"/>
    </row>
    <row r="418" spans="1:23" s="268" customFormat="1" ht="15" customHeight="1" x14ac:dyDescent="0.25">
      <c r="A418" s="330"/>
      <c r="B418" s="272"/>
      <c r="C418" s="266"/>
      <c r="D418" s="266"/>
      <c r="E418" s="266"/>
      <c r="F418" s="295"/>
      <c r="G418" s="295"/>
      <c r="H418" s="295"/>
      <c r="I418" s="339"/>
      <c r="K418" s="269"/>
      <c r="L418" s="269"/>
      <c r="M418" s="269"/>
      <c r="N418" s="269"/>
      <c r="O418" s="269"/>
      <c r="P418" s="269"/>
      <c r="Q418" s="269"/>
      <c r="R418" s="269"/>
      <c r="S418" s="269"/>
      <c r="T418" s="269"/>
      <c r="U418" s="269"/>
      <c r="V418" s="269"/>
      <c r="W418" s="269"/>
    </row>
    <row r="419" spans="1:23" s="268" customFormat="1" ht="15" customHeight="1" x14ac:dyDescent="0.25">
      <c r="A419" s="330"/>
      <c r="B419" s="272"/>
      <c r="C419" s="266"/>
      <c r="D419" s="266"/>
      <c r="E419" s="266"/>
      <c r="F419" s="295"/>
      <c r="G419" s="295"/>
      <c r="H419" s="295"/>
      <c r="I419" s="339"/>
      <c r="K419" s="269"/>
      <c r="L419" s="269"/>
      <c r="M419" s="269"/>
      <c r="N419" s="269"/>
      <c r="O419" s="269"/>
      <c r="P419" s="269"/>
      <c r="Q419" s="269"/>
      <c r="R419" s="269"/>
      <c r="S419" s="269"/>
      <c r="T419" s="269"/>
      <c r="U419" s="269"/>
      <c r="V419" s="269"/>
      <c r="W419" s="269"/>
    </row>
    <row r="420" spans="1:23" s="268" customFormat="1" ht="15" customHeight="1" x14ac:dyDescent="0.25">
      <c r="A420" s="330"/>
      <c r="B420" s="272"/>
      <c r="C420" s="266"/>
      <c r="D420" s="266"/>
      <c r="E420" s="266"/>
      <c r="F420" s="295"/>
      <c r="G420" s="295"/>
      <c r="H420" s="295"/>
      <c r="I420" s="339"/>
      <c r="K420" s="269"/>
      <c r="L420" s="269"/>
      <c r="M420" s="269"/>
      <c r="N420" s="269"/>
      <c r="O420" s="269"/>
      <c r="P420" s="269"/>
      <c r="Q420" s="269"/>
      <c r="R420" s="269"/>
      <c r="S420" s="269"/>
      <c r="T420" s="269"/>
      <c r="U420" s="269"/>
      <c r="V420" s="269"/>
      <c r="W420" s="269"/>
    </row>
    <row r="421" spans="1:23" s="268" customFormat="1" ht="15" customHeight="1" x14ac:dyDescent="0.25">
      <c r="A421" s="330"/>
      <c r="B421" s="272"/>
      <c r="C421" s="266"/>
      <c r="D421" s="266"/>
      <c r="E421" s="266"/>
      <c r="F421" s="295"/>
      <c r="G421" s="295"/>
      <c r="H421" s="295"/>
      <c r="I421" s="339"/>
      <c r="K421" s="269"/>
      <c r="L421" s="269"/>
      <c r="M421" s="269"/>
      <c r="N421" s="269"/>
      <c r="O421" s="269"/>
      <c r="P421" s="269"/>
      <c r="Q421" s="269"/>
      <c r="R421" s="269"/>
      <c r="S421" s="269"/>
      <c r="T421" s="269"/>
      <c r="U421" s="269"/>
      <c r="V421" s="269"/>
      <c r="W421" s="269"/>
    </row>
    <row r="422" spans="1:23" s="268" customFormat="1" ht="15" customHeight="1" x14ac:dyDescent="0.25">
      <c r="A422" s="330"/>
      <c r="B422" s="272"/>
      <c r="C422" s="266"/>
      <c r="D422" s="266"/>
      <c r="E422" s="266"/>
      <c r="F422" s="295"/>
      <c r="G422" s="295"/>
      <c r="H422" s="295"/>
      <c r="I422" s="339"/>
      <c r="K422" s="269"/>
      <c r="L422" s="269"/>
      <c r="M422" s="269"/>
      <c r="N422" s="269"/>
      <c r="O422" s="269"/>
      <c r="P422" s="269"/>
      <c r="Q422" s="269"/>
      <c r="R422" s="269"/>
      <c r="S422" s="269"/>
      <c r="T422" s="269"/>
      <c r="U422" s="269"/>
      <c r="V422" s="269"/>
      <c r="W422" s="269"/>
    </row>
    <row r="423" spans="1:23" s="268" customFormat="1" ht="15" customHeight="1" x14ac:dyDescent="0.25">
      <c r="A423" s="330"/>
      <c r="B423" s="272"/>
      <c r="C423" s="266"/>
      <c r="D423" s="266"/>
      <c r="E423" s="266"/>
      <c r="F423" s="295"/>
      <c r="G423" s="295"/>
      <c r="H423" s="295"/>
      <c r="I423" s="339"/>
      <c r="K423" s="269"/>
      <c r="L423" s="269"/>
      <c r="M423" s="269"/>
      <c r="N423" s="269"/>
      <c r="O423" s="269"/>
      <c r="P423" s="269"/>
      <c r="Q423" s="269"/>
      <c r="R423" s="269"/>
      <c r="S423" s="269"/>
      <c r="T423" s="269"/>
      <c r="U423" s="269"/>
      <c r="V423" s="269"/>
      <c r="W423" s="269"/>
    </row>
    <row r="424" spans="1:23" s="268" customFormat="1" ht="15" customHeight="1" x14ac:dyDescent="0.25">
      <c r="A424" s="330"/>
      <c r="B424" s="272"/>
      <c r="C424" s="266"/>
      <c r="D424" s="266"/>
      <c r="E424" s="266"/>
      <c r="F424" s="295"/>
      <c r="G424" s="295"/>
      <c r="H424" s="295"/>
      <c r="I424" s="339"/>
      <c r="K424" s="269"/>
      <c r="L424" s="269"/>
      <c r="M424" s="269"/>
      <c r="N424" s="269"/>
      <c r="O424" s="269"/>
      <c r="P424" s="269"/>
      <c r="Q424" s="269"/>
      <c r="R424" s="269"/>
      <c r="S424" s="269"/>
      <c r="T424" s="269"/>
      <c r="U424" s="269"/>
      <c r="V424" s="269"/>
      <c r="W424" s="269"/>
    </row>
    <row r="425" spans="1:23" s="268" customFormat="1" ht="15" customHeight="1" x14ac:dyDescent="0.25">
      <c r="A425" s="330"/>
      <c r="B425" s="272"/>
      <c r="C425" s="266"/>
      <c r="D425" s="266"/>
      <c r="E425" s="266"/>
      <c r="F425" s="295"/>
      <c r="G425" s="295"/>
      <c r="H425" s="295"/>
      <c r="I425" s="339"/>
      <c r="K425" s="269"/>
      <c r="L425" s="269"/>
      <c r="M425" s="269"/>
      <c r="N425" s="269"/>
      <c r="O425" s="269"/>
      <c r="P425" s="269"/>
      <c r="Q425" s="269"/>
      <c r="R425" s="269"/>
      <c r="S425" s="269"/>
      <c r="T425" s="269"/>
      <c r="U425" s="269"/>
      <c r="V425" s="269"/>
      <c r="W425" s="269"/>
    </row>
    <row r="426" spans="1:23" s="268" customFormat="1" ht="15" customHeight="1" x14ac:dyDescent="0.25">
      <c r="A426" s="330"/>
      <c r="B426" s="272"/>
      <c r="C426" s="266"/>
      <c r="D426" s="266"/>
      <c r="E426" s="266"/>
      <c r="F426" s="295"/>
      <c r="G426" s="295"/>
      <c r="H426" s="295"/>
      <c r="I426" s="339"/>
      <c r="K426" s="269"/>
      <c r="L426" s="269"/>
      <c r="M426" s="269"/>
      <c r="N426" s="269"/>
      <c r="O426" s="269"/>
      <c r="P426" s="269"/>
      <c r="Q426" s="269"/>
      <c r="R426" s="269"/>
      <c r="S426" s="269"/>
      <c r="T426" s="269"/>
      <c r="U426" s="269"/>
      <c r="V426" s="269"/>
      <c r="W426" s="269"/>
    </row>
    <row r="427" spans="1:23" s="268" customFormat="1" ht="15" customHeight="1" x14ac:dyDescent="0.25">
      <c r="A427" s="330"/>
      <c r="B427" s="272"/>
      <c r="C427" s="266"/>
      <c r="D427" s="266"/>
      <c r="E427" s="266"/>
      <c r="F427" s="295"/>
      <c r="G427" s="295"/>
      <c r="H427" s="295"/>
      <c r="I427" s="339"/>
      <c r="K427" s="269"/>
      <c r="L427" s="269"/>
      <c r="M427" s="269"/>
      <c r="N427" s="269"/>
      <c r="O427" s="269"/>
      <c r="P427" s="269"/>
      <c r="Q427" s="269"/>
      <c r="R427" s="269"/>
      <c r="S427" s="269"/>
      <c r="T427" s="269"/>
      <c r="U427" s="269"/>
      <c r="V427" s="269"/>
      <c r="W427" s="269"/>
    </row>
    <row r="428" spans="1:23" s="268" customFormat="1" ht="15" customHeight="1" x14ac:dyDescent="0.25">
      <c r="A428" s="330"/>
      <c r="B428" s="272"/>
      <c r="C428" s="266"/>
      <c r="D428" s="266"/>
      <c r="E428" s="266"/>
      <c r="F428" s="295"/>
      <c r="G428" s="295"/>
      <c r="H428" s="295"/>
      <c r="I428" s="339"/>
      <c r="K428" s="269"/>
      <c r="L428" s="269"/>
      <c r="M428" s="269"/>
      <c r="N428" s="269"/>
      <c r="O428" s="269"/>
      <c r="P428" s="269"/>
      <c r="Q428" s="269"/>
      <c r="R428" s="269"/>
      <c r="S428" s="269"/>
      <c r="T428" s="269"/>
      <c r="U428" s="269"/>
      <c r="V428" s="269"/>
      <c r="W428" s="269"/>
    </row>
    <row r="429" spans="1:23" s="268" customFormat="1" ht="15" customHeight="1" x14ac:dyDescent="0.25">
      <c r="A429" s="330"/>
      <c r="B429" s="272"/>
      <c r="C429" s="266"/>
      <c r="D429" s="266"/>
      <c r="E429" s="266"/>
      <c r="F429" s="295"/>
      <c r="G429" s="295"/>
      <c r="H429" s="295"/>
      <c r="I429" s="339"/>
      <c r="K429" s="269"/>
      <c r="L429" s="269"/>
      <c r="M429" s="269"/>
      <c r="N429" s="269"/>
      <c r="O429" s="269"/>
      <c r="P429" s="269"/>
      <c r="Q429" s="269"/>
      <c r="R429" s="269"/>
      <c r="S429" s="269"/>
      <c r="T429" s="269"/>
      <c r="U429" s="269"/>
      <c r="V429" s="269"/>
      <c r="W429" s="269"/>
    </row>
    <row r="430" spans="1:23" s="268" customFormat="1" ht="15" customHeight="1" x14ac:dyDescent="0.25">
      <c r="A430" s="330"/>
      <c r="B430" s="272"/>
      <c r="C430" s="266"/>
      <c r="D430" s="266"/>
      <c r="E430" s="266"/>
      <c r="F430" s="295"/>
      <c r="G430" s="295"/>
      <c r="H430" s="295"/>
      <c r="I430" s="339"/>
      <c r="K430" s="269"/>
      <c r="L430" s="269"/>
      <c r="M430" s="269"/>
      <c r="N430" s="269"/>
      <c r="O430" s="269"/>
      <c r="P430" s="269"/>
      <c r="Q430" s="269"/>
      <c r="R430" s="269"/>
      <c r="S430" s="269"/>
      <c r="T430" s="269"/>
      <c r="U430" s="269"/>
      <c r="V430" s="269"/>
      <c r="W430" s="269"/>
    </row>
    <row r="431" spans="1:23" s="268" customFormat="1" ht="15" customHeight="1" x14ac:dyDescent="0.25">
      <c r="A431" s="330"/>
      <c r="B431" s="272"/>
      <c r="C431" s="266"/>
      <c r="D431" s="266"/>
      <c r="E431" s="266"/>
      <c r="F431" s="295"/>
      <c r="G431" s="295"/>
      <c r="H431" s="295"/>
      <c r="I431" s="339"/>
      <c r="K431" s="269"/>
      <c r="L431" s="269"/>
      <c r="M431" s="269"/>
      <c r="N431" s="269"/>
      <c r="O431" s="269"/>
      <c r="P431" s="269"/>
      <c r="Q431" s="269"/>
      <c r="R431" s="269"/>
      <c r="S431" s="269"/>
      <c r="T431" s="269"/>
      <c r="U431" s="269"/>
      <c r="V431" s="269"/>
      <c r="W431" s="269"/>
    </row>
    <row r="432" spans="1:23" s="268" customFormat="1" ht="15" customHeight="1" x14ac:dyDescent="0.25">
      <c r="A432" s="330"/>
      <c r="B432" s="272"/>
      <c r="C432" s="266"/>
      <c r="D432" s="266"/>
      <c r="E432" s="266"/>
      <c r="F432" s="295"/>
      <c r="G432" s="295"/>
      <c r="H432" s="295"/>
      <c r="I432" s="339"/>
      <c r="K432" s="269"/>
      <c r="L432" s="269"/>
      <c r="M432" s="269"/>
      <c r="N432" s="269"/>
      <c r="O432" s="269"/>
      <c r="P432" s="269"/>
      <c r="Q432" s="269"/>
      <c r="R432" s="269"/>
      <c r="S432" s="269"/>
      <c r="T432" s="269"/>
      <c r="U432" s="269"/>
      <c r="V432" s="269"/>
      <c r="W432" s="269"/>
    </row>
    <row r="433" spans="1:23" s="268" customFormat="1" ht="15" customHeight="1" x14ac:dyDescent="0.25">
      <c r="A433" s="330"/>
      <c r="B433" s="272"/>
      <c r="C433" s="266"/>
      <c r="D433" s="266"/>
      <c r="E433" s="266"/>
      <c r="F433" s="295"/>
      <c r="G433" s="295"/>
      <c r="H433" s="295"/>
      <c r="I433" s="339"/>
      <c r="K433" s="269"/>
      <c r="L433" s="269"/>
      <c r="M433" s="269"/>
      <c r="N433" s="269"/>
      <c r="O433" s="269"/>
      <c r="P433" s="269"/>
      <c r="Q433" s="269"/>
      <c r="R433" s="269"/>
      <c r="S433" s="269"/>
      <c r="T433" s="269"/>
      <c r="U433" s="269"/>
      <c r="V433" s="269"/>
      <c r="W433" s="269"/>
    </row>
    <row r="434" spans="1:23" s="268" customFormat="1" ht="15" customHeight="1" x14ac:dyDescent="0.25">
      <c r="A434" s="330"/>
      <c r="B434" s="272"/>
      <c r="C434" s="266"/>
      <c r="D434" s="266"/>
      <c r="E434" s="266"/>
      <c r="F434" s="295"/>
      <c r="G434" s="295"/>
      <c r="H434" s="295"/>
      <c r="I434" s="339"/>
      <c r="K434" s="269"/>
      <c r="L434" s="269"/>
      <c r="M434" s="269"/>
      <c r="N434" s="269"/>
      <c r="O434" s="269"/>
      <c r="P434" s="269"/>
      <c r="Q434" s="269"/>
      <c r="R434" s="269"/>
      <c r="S434" s="269"/>
      <c r="T434" s="269"/>
      <c r="U434" s="269"/>
      <c r="V434" s="269"/>
      <c r="W434" s="269"/>
    </row>
    <row r="435" spans="1:23" s="268" customFormat="1" ht="15" customHeight="1" x14ac:dyDescent="0.25">
      <c r="A435" s="330"/>
      <c r="B435" s="272"/>
      <c r="C435" s="266"/>
      <c r="D435" s="266"/>
      <c r="E435" s="266"/>
      <c r="F435" s="295"/>
      <c r="G435" s="295"/>
      <c r="H435" s="295"/>
      <c r="I435" s="339"/>
      <c r="K435" s="269"/>
      <c r="L435" s="269"/>
      <c r="M435" s="269"/>
      <c r="N435" s="269"/>
      <c r="O435" s="269"/>
      <c r="P435" s="269"/>
      <c r="Q435" s="269"/>
      <c r="R435" s="269"/>
      <c r="S435" s="269"/>
      <c r="T435" s="269"/>
      <c r="U435" s="269"/>
      <c r="V435" s="269"/>
      <c r="W435" s="269"/>
    </row>
    <row r="436" spans="1:23" s="268" customFormat="1" ht="15" customHeight="1" x14ac:dyDescent="0.25">
      <c r="A436" s="330"/>
      <c r="B436" s="272"/>
      <c r="C436" s="266"/>
      <c r="D436" s="266"/>
      <c r="E436" s="266"/>
      <c r="F436" s="295"/>
      <c r="G436" s="295"/>
      <c r="H436" s="295"/>
      <c r="I436" s="339"/>
      <c r="K436" s="269"/>
      <c r="L436" s="269"/>
      <c r="M436" s="269"/>
      <c r="N436" s="269"/>
      <c r="O436" s="269"/>
      <c r="P436" s="269"/>
      <c r="Q436" s="269"/>
      <c r="R436" s="269"/>
      <c r="S436" s="269"/>
      <c r="T436" s="269"/>
      <c r="U436" s="269"/>
      <c r="V436" s="269"/>
      <c r="W436" s="269"/>
    </row>
    <row r="437" spans="1:23" s="268" customFormat="1" ht="15" customHeight="1" x14ac:dyDescent="0.25">
      <c r="A437" s="330"/>
      <c r="B437" s="272"/>
      <c r="C437" s="266"/>
      <c r="D437" s="266"/>
      <c r="E437" s="266"/>
      <c r="F437" s="295"/>
      <c r="G437" s="295"/>
      <c r="H437" s="295"/>
      <c r="I437" s="339"/>
      <c r="K437" s="269"/>
      <c r="L437" s="269"/>
      <c r="M437" s="269"/>
      <c r="N437" s="269"/>
      <c r="O437" s="269"/>
      <c r="P437" s="269"/>
      <c r="Q437" s="269"/>
      <c r="R437" s="269"/>
      <c r="S437" s="269"/>
      <c r="T437" s="269"/>
      <c r="U437" s="269"/>
      <c r="V437" s="269"/>
      <c r="W437" s="269"/>
    </row>
    <row r="438" spans="1:23" s="268" customFormat="1" ht="15" customHeight="1" x14ac:dyDescent="0.25">
      <c r="A438" s="330"/>
      <c r="B438" s="272"/>
      <c r="C438" s="266"/>
      <c r="D438" s="266"/>
      <c r="E438" s="266"/>
      <c r="F438" s="295"/>
      <c r="G438" s="295"/>
      <c r="H438" s="295"/>
      <c r="I438" s="339"/>
      <c r="K438" s="269"/>
      <c r="L438" s="269"/>
      <c r="M438" s="269"/>
      <c r="N438" s="269"/>
      <c r="O438" s="269"/>
      <c r="P438" s="269"/>
      <c r="Q438" s="269"/>
      <c r="R438" s="269"/>
      <c r="S438" s="269"/>
      <c r="T438" s="269"/>
      <c r="U438" s="269"/>
      <c r="V438" s="269"/>
      <c r="W438" s="269"/>
    </row>
    <row r="439" spans="1:23" s="268" customFormat="1" ht="15" customHeight="1" x14ac:dyDescent="0.25">
      <c r="A439" s="330"/>
      <c r="B439" s="272"/>
      <c r="C439" s="266"/>
      <c r="D439" s="266"/>
      <c r="E439" s="266"/>
      <c r="F439" s="295"/>
      <c r="G439" s="295"/>
      <c r="H439" s="295"/>
      <c r="I439" s="339"/>
      <c r="K439" s="269"/>
      <c r="L439" s="269"/>
      <c r="M439" s="269"/>
      <c r="N439" s="269"/>
      <c r="O439" s="269"/>
      <c r="P439" s="269"/>
      <c r="Q439" s="269"/>
      <c r="R439" s="269"/>
      <c r="S439" s="269"/>
      <c r="T439" s="269"/>
      <c r="U439" s="269"/>
      <c r="V439" s="269"/>
      <c r="W439" s="269"/>
    </row>
    <row r="440" spans="1:23" s="268" customFormat="1" ht="15" customHeight="1" x14ac:dyDescent="0.25">
      <c r="A440" s="330"/>
      <c r="B440" s="272"/>
      <c r="C440" s="266"/>
      <c r="D440" s="266"/>
      <c r="E440" s="266"/>
      <c r="F440" s="295"/>
      <c r="G440" s="295"/>
      <c r="H440" s="295"/>
      <c r="I440" s="339"/>
      <c r="K440" s="269"/>
      <c r="L440" s="269"/>
      <c r="M440" s="269"/>
      <c r="N440" s="269"/>
      <c r="O440" s="269"/>
      <c r="P440" s="269"/>
      <c r="Q440" s="269"/>
      <c r="R440" s="269"/>
      <c r="S440" s="269"/>
      <c r="T440" s="269"/>
      <c r="U440" s="269"/>
      <c r="V440" s="269"/>
      <c r="W440" s="269"/>
    </row>
    <row r="441" spans="1:23" s="268" customFormat="1" ht="15" customHeight="1" x14ac:dyDescent="0.25">
      <c r="A441" s="330"/>
      <c r="B441" s="272"/>
      <c r="C441" s="266"/>
      <c r="D441" s="266"/>
      <c r="E441" s="266"/>
      <c r="F441" s="295"/>
      <c r="G441" s="295"/>
      <c r="H441" s="295"/>
      <c r="I441" s="339"/>
      <c r="K441" s="269"/>
      <c r="L441" s="269"/>
      <c r="M441" s="269"/>
      <c r="N441" s="269"/>
      <c r="O441" s="269"/>
      <c r="P441" s="269"/>
      <c r="Q441" s="269"/>
      <c r="R441" s="269"/>
      <c r="S441" s="269"/>
      <c r="T441" s="269"/>
      <c r="U441" s="269"/>
      <c r="V441" s="269"/>
      <c r="W441" s="269"/>
    </row>
    <row r="442" spans="1:23" s="268" customFormat="1" ht="15" customHeight="1" x14ac:dyDescent="0.25">
      <c r="A442" s="330"/>
      <c r="B442" s="272"/>
      <c r="C442" s="266"/>
      <c r="D442" s="266"/>
      <c r="E442" s="266"/>
      <c r="F442" s="295"/>
      <c r="G442" s="295"/>
      <c r="H442" s="295"/>
      <c r="I442" s="339"/>
      <c r="K442" s="269"/>
      <c r="L442" s="269"/>
      <c r="M442" s="269"/>
      <c r="N442" s="269"/>
      <c r="O442" s="269"/>
      <c r="P442" s="269"/>
      <c r="Q442" s="269"/>
      <c r="R442" s="269"/>
      <c r="S442" s="269"/>
      <c r="T442" s="269"/>
      <c r="U442" s="269"/>
      <c r="V442" s="269"/>
      <c r="W442" s="269"/>
    </row>
    <row r="443" spans="1:23" s="268" customFormat="1" ht="15" customHeight="1" x14ac:dyDescent="0.25">
      <c r="A443" s="330"/>
      <c r="B443" s="272"/>
      <c r="C443" s="266"/>
      <c r="D443" s="266"/>
      <c r="E443" s="266"/>
      <c r="F443" s="295"/>
      <c r="G443" s="295"/>
      <c r="H443" s="295"/>
      <c r="I443" s="339"/>
      <c r="K443" s="269"/>
      <c r="L443" s="269"/>
      <c r="M443" s="269"/>
      <c r="N443" s="269"/>
      <c r="O443" s="269"/>
      <c r="P443" s="269"/>
      <c r="Q443" s="269"/>
      <c r="R443" s="269"/>
      <c r="S443" s="269"/>
      <c r="T443" s="269"/>
      <c r="U443" s="269"/>
      <c r="V443" s="269"/>
      <c r="W443" s="269"/>
    </row>
    <row r="444" spans="1:23" s="268" customFormat="1" ht="15" customHeight="1" x14ac:dyDescent="0.25">
      <c r="A444" s="330"/>
      <c r="B444" s="272"/>
      <c r="C444" s="266"/>
      <c r="D444" s="266"/>
      <c r="E444" s="266"/>
      <c r="F444" s="295"/>
      <c r="G444" s="295"/>
      <c r="H444" s="295"/>
      <c r="I444" s="339"/>
      <c r="K444" s="269"/>
      <c r="L444" s="269"/>
      <c r="M444" s="269"/>
      <c r="N444" s="269"/>
      <c r="O444" s="269"/>
      <c r="P444" s="269"/>
      <c r="Q444" s="269"/>
      <c r="R444" s="269"/>
      <c r="S444" s="269"/>
      <c r="T444" s="269"/>
      <c r="U444" s="269"/>
      <c r="V444" s="269"/>
      <c r="W444" s="269"/>
    </row>
    <row r="445" spans="1:23" s="268" customFormat="1" ht="15" customHeight="1" x14ac:dyDescent="0.25">
      <c r="A445" s="330"/>
      <c r="B445" s="272"/>
      <c r="C445" s="266"/>
      <c r="D445" s="266"/>
      <c r="E445" s="266"/>
      <c r="F445" s="295"/>
      <c r="G445" s="295"/>
      <c r="H445" s="295"/>
      <c r="I445" s="339"/>
      <c r="K445" s="269"/>
      <c r="L445" s="269"/>
      <c r="M445" s="269"/>
      <c r="N445" s="269"/>
      <c r="O445" s="269"/>
      <c r="P445" s="269"/>
      <c r="Q445" s="269"/>
      <c r="R445" s="269"/>
      <c r="S445" s="269"/>
      <c r="T445" s="269"/>
      <c r="U445" s="269"/>
      <c r="V445" s="269"/>
      <c r="W445" s="269"/>
    </row>
    <row r="446" spans="1:23" s="268" customFormat="1" ht="15" customHeight="1" x14ac:dyDescent="0.25">
      <c r="A446" s="330"/>
      <c r="B446" s="272"/>
      <c r="C446" s="266"/>
      <c r="D446" s="266"/>
      <c r="E446" s="266"/>
      <c r="F446" s="295"/>
      <c r="G446" s="295"/>
      <c r="H446" s="295"/>
      <c r="I446" s="339"/>
      <c r="K446" s="269"/>
      <c r="L446" s="269"/>
      <c r="M446" s="269"/>
      <c r="N446" s="269"/>
      <c r="O446" s="269"/>
      <c r="P446" s="269"/>
      <c r="Q446" s="269"/>
      <c r="R446" s="269"/>
      <c r="S446" s="269"/>
      <c r="T446" s="269"/>
      <c r="U446" s="269"/>
      <c r="V446" s="269"/>
      <c r="W446" s="269"/>
    </row>
    <row r="447" spans="1:23" s="268" customFormat="1" ht="15" customHeight="1" x14ac:dyDescent="0.25">
      <c r="A447" s="330"/>
      <c r="B447" s="272"/>
      <c r="C447" s="266"/>
      <c r="D447" s="266"/>
      <c r="E447" s="266"/>
      <c r="F447" s="295"/>
      <c r="G447" s="295"/>
      <c r="H447" s="295"/>
      <c r="I447" s="339"/>
      <c r="K447" s="269"/>
      <c r="L447" s="269"/>
      <c r="M447" s="269"/>
      <c r="N447" s="269"/>
      <c r="O447" s="269"/>
      <c r="P447" s="269"/>
      <c r="Q447" s="269"/>
      <c r="R447" s="269"/>
      <c r="S447" s="269"/>
      <c r="T447" s="269"/>
      <c r="U447" s="269"/>
      <c r="V447" s="269"/>
      <c r="W447" s="269"/>
    </row>
    <row r="448" spans="1:23" s="268" customFormat="1" ht="15" customHeight="1" x14ac:dyDescent="0.25">
      <c r="A448" s="330"/>
      <c r="B448" s="272"/>
      <c r="C448" s="266"/>
      <c r="D448" s="266"/>
      <c r="E448" s="266"/>
      <c r="F448" s="295"/>
      <c r="G448" s="295"/>
      <c r="H448" s="295"/>
      <c r="I448" s="339"/>
      <c r="K448" s="269"/>
      <c r="L448" s="269"/>
      <c r="M448" s="269"/>
      <c r="N448" s="269"/>
      <c r="O448" s="269"/>
      <c r="P448" s="269"/>
      <c r="Q448" s="269"/>
      <c r="R448" s="269"/>
      <c r="S448" s="269"/>
      <c r="T448" s="269"/>
      <c r="U448" s="269"/>
      <c r="V448" s="269"/>
      <c r="W448" s="269"/>
    </row>
    <row r="449" spans="1:23" s="268" customFormat="1" ht="15" customHeight="1" x14ac:dyDescent="0.25">
      <c r="A449" s="330"/>
      <c r="B449" s="272"/>
      <c r="C449" s="266"/>
      <c r="D449" s="266"/>
      <c r="E449" s="266"/>
      <c r="F449" s="295"/>
      <c r="G449" s="295"/>
      <c r="H449" s="295"/>
      <c r="I449" s="339"/>
      <c r="K449" s="269"/>
      <c r="L449" s="269"/>
      <c r="M449" s="269"/>
      <c r="N449" s="269"/>
      <c r="O449" s="269"/>
      <c r="P449" s="269"/>
      <c r="Q449" s="269"/>
      <c r="R449" s="269"/>
      <c r="S449" s="269"/>
      <c r="T449" s="269"/>
      <c r="U449" s="269"/>
      <c r="V449" s="269"/>
      <c r="W449" s="269"/>
    </row>
    <row r="450" spans="1:23" s="268" customFormat="1" ht="15" customHeight="1" x14ac:dyDescent="0.25">
      <c r="A450" s="330"/>
      <c r="B450" s="272"/>
      <c r="C450" s="266"/>
      <c r="D450" s="266"/>
      <c r="E450" s="266"/>
      <c r="F450" s="295"/>
      <c r="G450" s="295"/>
      <c r="H450" s="295"/>
      <c r="I450" s="339"/>
      <c r="K450" s="269"/>
      <c r="L450" s="269"/>
      <c r="M450" s="269"/>
      <c r="N450" s="269"/>
      <c r="O450" s="269"/>
      <c r="P450" s="269"/>
      <c r="Q450" s="269"/>
      <c r="R450" s="269"/>
      <c r="S450" s="269"/>
      <c r="T450" s="269"/>
      <c r="U450" s="269"/>
      <c r="V450" s="269"/>
      <c r="W450" s="269"/>
    </row>
    <row r="451" spans="1:23" s="268" customFormat="1" ht="15" customHeight="1" x14ac:dyDescent="0.25">
      <c r="A451" s="330"/>
      <c r="B451" s="272"/>
      <c r="C451" s="266"/>
      <c r="D451" s="266"/>
      <c r="E451" s="266"/>
      <c r="F451" s="295"/>
      <c r="G451" s="295"/>
      <c r="H451" s="295"/>
      <c r="I451" s="339"/>
      <c r="K451" s="269"/>
      <c r="L451" s="269"/>
      <c r="M451" s="269"/>
      <c r="N451" s="269"/>
      <c r="O451" s="269"/>
      <c r="P451" s="269"/>
      <c r="Q451" s="269"/>
      <c r="R451" s="269"/>
      <c r="S451" s="269"/>
      <c r="T451" s="269"/>
      <c r="U451" s="269"/>
      <c r="V451" s="269"/>
      <c r="W451" s="269"/>
    </row>
    <row r="452" spans="1:23" s="268" customFormat="1" ht="15" customHeight="1" x14ac:dyDescent="0.25">
      <c r="A452" s="330"/>
      <c r="B452" s="272"/>
      <c r="C452" s="266"/>
      <c r="D452" s="266"/>
      <c r="E452" s="266"/>
      <c r="F452" s="295"/>
      <c r="G452" s="295"/>
      <c r="H452" s="295"/>
      <c r="I452" s="339"/>
      <c r="K452" s="269"/>
      <c r="L452" s="269"/>
      <c r="M452" s="269"/>
      <c r="N452" s="269"/>
      <c r="O452" s="269"/>
      <c r="P452" s="269"/>
      <c r="Q452" s="269"/>
      <c r="R452" s="269"/>
      <c r="S452" s="269"/>
      <c r="T452" s="269"/>
      <c r="U452" s="269"/>
      <c r="V452" s="269"/>
      <c r="W452" s="269"/>
    </row>
    <row r="453" spans="1:23" s="268" customFormat="1" ht="15" customHeight="1" x14ac:dyDescent="0.25">
      <c r="A453" s="330"/>
      <c r="B453" s="272"/>
      <c r="C453" s="266"/>
      <c r="D453" s="266"/>
      <c r="E453" s="266"/>
      <c r="F453" s="295"/>
      <c r="G453" s="295"/>
      <c r="H453" s="295"/>
      <c r="I453" s="339"/>
      <c r="K453" s="269"/>
      <c r="L453" s="269"/>
      <c r="M453" s="269"/>
      <c r="N453" s="269"/>
      <c r="O453" s="269"/>
      <c r="P453" s="269"/>
      <c r="Q453" s="269"/>
      <c r="R453" s="269"/>
      <c r="S453" s="269"/>
      <c r="T453" s="269"/>
      <c r="U453" s="269"/>
      <c r="V453" s="269"/>
      <c r="W453" s="269"/>
    </row>
    <row r="454" spans="1:23" s="268" customFormat="1" ht="15" customHeight="1" x14ac:dyDescent="0.25">
      <c r="A454" s="330"/>
      <c r="B454" s="272"/>
      <c r="C454" s="266"/>
      <c r="D454" s="266"/>
      <c r="E454" s="266"/>
      <c r="F454" s="295"/>
      <c r="G454" s="295"/>
      <c r="H454" s="295"/>
      <c r="I454" s="339"/>
      <c r="K454" s="269"/>
      <c r="L454" s="269"/>
      <c r="M454" s="269"/>
      <c r="N454" s="269"/>
      <c r="O454" s="269"/>
      <c r="P454" s="269"/>
      <c r="Q454" s="269"/>
      <c r="R454" s="269"/>
      <c r="S454" s="269"/>
      <c r="T454" s="269"/>
      <c r="U454" s="269"/>
      <c r="V454" s="269"/>
      <c r="W454" s="269"/>
    </row>
    <row r="455" spans="1:23" s="268" customFormat="1" ht="15" customHeight="1" x14ac:dyDescent="0.25">
      <c r="A455" s="330"/>
      <c r="B455" s="272"/>
      <c r="C455" s="266"/>
      <c r="D455" s="266"/>
      <c r="E455" s="266"/>
      <c r="F455" s="295"/>
      <c r="G455" s="295"/>
      <c r="H455" s="295"/>
      <c r="I455" s="339"/>
      <c r="K455" s="269"/>
      <c r="L455" s="269"/>
      <c r="M455" s="269"/>
      <c r="N455" s="269"/>
      <c r="O455" s="269"/>
      <c r="P455" s="269"/>
      <c r="Q455" s="269"/>
      <c r="R455" s="269"/>
      <c r="S455" s="269"/>
      <c r="T455" s="269"/>
      <c r="U455" s="269"/>
      <c r="V455" s="269"/>
      <c r="W455" s="269"/>
    </row>
    <row r="456" spans="1:23" s="268" customFormat="1" ht="15" customHeight="1" x14ac:dyDescent="0.25">
      <c r="A456" s="330"/>
      <c r="B456" s="272"/>
      <c r="C456" s="266"/>
      <c r="D456" s="266"/>
      <c r="E456" s="266"/>
      <c r="F456" s="295"/>
      <c r="G456" s="295"/>
      <c r="H456" s="295"/>
      <c r="I456" s="339"/>
      <c r="K456" s="269"/>
      <c r="L456" s="269"/>
      <c r="M456" s="269"/>
      <c r="N456" s="269"/>
      <c r="O456" s="269"/>
      <c r="P456" s="269"/>
      <c r="Q456" s="269"/>
      <c r="R456" s="269"/>
      <c r="S456" s="269"/>
      <c r="T456" s="269"/>
      <c r="U456" s="269"/>
      <c r="V456" s="269"/>
      <c r="W456" s="269"/>
    </row>
    <row r="457" spans="1:23" s="268" customFormat="1" ht="15" customHeight="1" x14ac:dyDescent="0.25">
      <c r="A457" s="330"/>
      <c r="B457" s="272"/>
      <c r="C457" s="266"/>
      <c r="D457" s="266"/>
      <c r="E457" s="266"/>
      <c r="F457" s="295"/>
      <c r="G457" s="295"/>
      <c r="H457" s="295"/>
      <c r="I457" s="339"/>
      <c r="K457" s="269"/>
      <c r="L457" s="269"/>
      <c r="M457" s="269"/>
      <c r="N457" s="269"/>
      <c r="O457" s="269"/>
      <c r="P457" s="269"/>
      <c r="Q457" s="269"/>
      <c r="R457" s="269"/>
      <c r="S457" s="269"/>
      <c r="T457" s="269"/>
      <c r="U457" s="269"/>
      <c r="V457" s="269"/>
      <c r="W457" s="269"/>
    </row>
    <row r="458" spans="1:23" s="268" customFormat="1" ht="15" customHeight="1" x14ac:dyDescent="0.25">
      <c r="A458" s="330"/>
      <c r="B458" s="272"/>
      <c r="C458" s="266"/>
      <c r="D458" s="266"/>
      <c r="E458" s="266"/>
      <c r="F458" s="295"/>
      <c r="G458" s="295"/>
      <c r="H458" s="295"/>
      <c r="I458" s="339"/>
      <c r="K458" s="269"/>
      <c r="L458" s="269"/>
      <c r="M458" s="269"/>
      <c r="N458" s="269"/>
      <c r="O458" s="269"/>
      <c r="P458" s="269"/>
      <c r="Q458" s="269"/>
      <c r="R458" s="269"/>
      <c r="S458" s="269"/>
      <c r="T458" s="269"/>
      <c r="U458" s="269"/>
      <c r="V458" s="269"/>
      <c r="W458" s="269"/>
    </row>
    <row r="459" spans="1:23" s="268" customFormat="1" ht="15" customHeight="1" x14ac:dyDescent="0.25">
      <c r="A459" s="330"/>
      <c r="B459" s="272"/>
      <c r="C459" s="266"/>
      <c r="D459" s="266"/>
      <c r="E459" s="266"/>
      <c r="F459" s="295"/>
      <c r="G459" s="295"/>
      <c r="H459" s="295"/>
      <c r="I459" s="339"/>
      <c r="K459" s="269"/>
      <c r="L459" s="269"/>
      <c r="M459" s="269"/>
      <c r="N459" s="269"/>
      <c r="O459" s="269"/>
      <c r="P459" s="269"/>
      <c r="Q459" s="269"/>
      <c r="R459" s="269"/>
      <c r="S459" s="269"/>
      <c r="T459" s="269"/>
      <c r="U459" s="269"/>
      <c r="V459" s="269"/>
      <c r="W459" s="269"/>
    </row>
    <row r="460" spans="1:23" s="268" customFormat="1" ht="15" customHeight="1" x14ac:dyDescent="0.25">
      <c r="A460" s="330"/>
      <c r="B460" s="272"/>
      <c r="C460" s="266"/>
      <c r="D460" s="266"/>
      <c r="E460" s="266"/>
      <c r="F460" s="295"/>
      <c r="G460" s="295"/>
      <c r="H460" s="295"/>
      <c r="I460" s="339"/>
      <c r="K460" s="269"/>
      <c r="L460" s="269"/>
      <c r="M460" s="269"/>
      <c r="N460" s="269"/>
      <c r="O460" s="269"/>
      <c r="P460" s="269"/>
      <c r="Q460" s="269"/>
      <c r="R460" s="269"/>
      <c r="S460" s="269"/>
      <c r="T460" s="269"/>
      <c r="U460" s="269"/>
      <c r="V460" s="269"/>
      <c r="W460" s="269"/>
    </row>
    <row r="461" spans="1:23" s="268" customFormat="1" ht="15" customHeight="1" x14ac:dyDescent="0.25">
      <c r="A461" s="330"/>
      <c r="B461" s="272"/>
      <c r="C461" s="266"/>
      <c r="D461" s="266"/>
      <c r="E461" s="266"/>
      <c r="F461" s="295"/>
      <c r="G461" s="295"/>
      <c r="H461" s="295"/>
      <c r="I461" s="339"/>
      <c r="K461" s="269"/>
      <c r="L461" s="269"/>
      <c r="M461" s="269"/>
      <c r="N461" s="269"/>
      <c r="O461" s="269"/>
      <c r="P461" s="269"/>
      <c r="Q461" s="269"/>
      <c r="R461" s="269"/>
      <c r="S461" s="269"/>
      <c r="T461" s="269"/>
      <c r="U461" s="269"/>
      <c r="V461" s="269"/>
      <c r="W461" s="269"/>
    </row>
    <row r="462" spans="1:23" s="268" customFormat="1" ht="15" customHeight="1" x14ac:dyDescent="0.25">
      <c r="A462" s="330"/>
      <c r="B462" s="272"/>
      <c r="C462" s="266"/>
      <c r="D462" s="266"/>
      <c r="E462" s="266"/>
      <c r="F462" s="295"/>
      <c r="G462" s="295"/>
      <c r="H462" s="295"/>
      <c r="I462" s="339"/>
      <c r="K462" s="269"/>
      <c r="L462" s="269"/>
      <c r="M462" s="269"/>
      <c r="N462" s="269"/>
      <c r="O462" s="269"/>
      <c r="P462" s="269"/>
      <c r="Q462" s="269"/>
      <c r="R462" s="269"/>
      <c r="S462" s="269"/>
      <c r="T462" s="269"/>
      <c r="U462" s="269"/>
      <c r="V462" s="269"/>
      <c r="W462" s="269"/>
    </row>
    <row r="463" spans="1:23" s="268" customFormat="1" ht="15" customHeight="1" x14ac:dyDescent="0.25">
      <c r="A463" s="330"/>
      <c r="B463" s="272"/>
      <c r="C463" s="266"/>
      <c r="D463" s="266"/>
      <c r="E463" s="266"/>
      <c r="F463" s="295"/>
      <c r="G463" s="295"/>
      <c r="H463" s="295"/>
      <c r="I463" s="339"/>
      <c r="K463" s="269"/>
      <c r="L463" s="269"/>
      <c r="M463" s="269"/>
      <c r="N463" s="269"/>
      <c r="O463" s="269"/>
      <c r="P463" s="269"/>
      <c r="Q463" s="269"/>
      <c r="R463" s="269"/>
      <c r="S463" s="269"/>
      <c r="T463" s="269"/>
      <c r="U463" s="269"/>
      <c r="V463" s="269"/>
      <c r="W463" s="269"/>
    </row>
    <row r="464" spans="1:23" s="268" customFormat="1" ht="15" customHeight="1" x14ac:dyDescent="0.25">
      <c r="A464" s="330"/>
      <c r="B464" s="272"/>
      <c r="C464" s="266"/>
      <c r="D464" s="266"/>
      <c r="E464" s="266"/>
      <c r="F464" s="295"/>
      <c r="G464" s="295"/>
      <c r="H464" s="295"/>
      <c r="I464" s="339"/>
      <c r="K464" s="269"/>
      <c r="L464" s="269"/>
      <c r="M464" s="269"/>
      <c r="N464" s="269"/>
      <c r="O464" s="269"/>
      <c r="P464" s="269"/>
      <c r="Q464" s="269"/>
      <c r="R464" s="269"/>
      <c r="S464" s="269"/>
      <c r="T464" s="269"/>
      <c r="U464" s="269"/>
      <c r="V464" s="269"/>
      <c r="W464" s="269"/>
    </row>
    <row r="465" spans="1:23" s="268" customFormat="1" ht="15" customHeight="1" x14ac:dyDescent="0.25">
      <c r="A465" s="330"/>
      <c r="B465" s="272"/>
      <c r="C465" s="266"/>
      <c r="D465" s="266"/>
      <c r="E465" s="266"/>
      <c r="F465" s="295"/>
      <c r="G465" s="295"/>
      <c r="H465" s="295"/>
      <c r="I465" s="339"/>
      <c r="K465" s="269"/>
      <c r="L465" s="269"/>
      <c r="M465" s="269"/>
      <c r="N465" s="269"/>
      <c r="O465" s="269"/>
      <c r="P465" s="269"/>
      <c r="Q465" s="269"/>
      <c r="R465" s="269"/>
      <c r="S465" s="269"/>
      <c r="T465" s="269"/>
      <c r="U465" s="269"/>
      <c r="V465" s="269"/>
      <c r="W465" s="269"/>
    </row>
    <row r="466" spans="1:23" s="268" customFormat="1" ht="15" customHeight="1" x14ac:dyDescent="0.25">
      <c r="A466" s="330"/>
      <c r="B466" s="272"/>
      <c r="C466" s="266"/>
      <c r="D466" s="266"/>
      <c r="E466" s="266"/>
      <c r="F466" s="295"/>
      <c r="G466" s="295"/>
      <c r="H466" s="295"/>
      <c r="I466" s="339"/>
      <c r="K466" s="269"/>
      <c r="L466" s="269"/>
      <c r="M466" s="269"/>
      <c r="N466" s="269"/>
      <c r="O466" s="269"/>
      <c r="P466" s="269"/>
      <c r="Q466" s="269"/>
      <c r="R466" s="269"/>
      <c r="S466" s="269"/>
      <c r="T466" s="269"/>
      <c r="U466" s="269"/>
      <c r="V466" s="269"/>
      <c r="W466" s="269"/>
    </row>
    <row r="467" spans="1:23" s="268" customFormat="1" ht="15" customHeight="1" x14ac:dyDescent="0.25">
      <c r="A467" s="330"/>
      <c r="B467" s="272"/>
      <c r="C467" s="266"/>
      <c r="D467" s="266"/>
      <c r="E467" s="266"/>
      <c r="F467" s="295"/>
      <c r="G467" s="295"/>
      <c r="H467" s="295"/>
      <c r="I467" s="339"/>
      <c r="K467" s="269"/>
      <c r="L467" s="269"/>
      <c r="M467" s="269"/>
      <c r="N467" s="269"/>
      <c r="O467" s="269"/>
      <c r="P467" s="269"/>
      <c r="Q467" s="269"/>
      <c r="R467" s="269"/>
      <c r="S467" s="269"/>
      <c r="T467" s="269"/>
      <c r="U467" s="269"/>
      <c r="V467" s="269"/>
      <c r="W467" s="269"/>
    </row>
    <row r="468" spans="1:23" s="268" customFormat="1" ht="15" customHeight="1" x14ac:dyDescent="0.25">
      <c r="A468" s="330"/>
      <c r="B468" s="272"/>
      <c r="C468" s="266"/>
      <c r="D468" s="266"/>
      <c r="E468" s="266"/>
      <c r="F468" s="295"/>
      <c r="G468" s="295"/>
      <c r="H468" s="295"/>
      <c r="I468" s="339"/>
      <c r="K468" s="269"/>
      <c r="L468" s="269"/>
      <c r="M468" s="269"/>
      <c r="N468" s="269"/>
      <c r="O468" s="269"/>
      <c r="P468" s="269"/>
      <c r="Q468" s="269"/>
      <c r="R468" s="269"/>
      <c r="S468" s="269"/>
      <c r="T468" s="269"/>
      <c r="U468" s="269"/>
      <c r="V468" s="269"/>
      <c r="W468" s="269"/>
    </row>
    <row r="469" spans="1:23" s="268" customFormat="1" ht="15" customHeight="1" x14ac:dyDescent="0.25">
      <c r="A469" s="330"/>
      <c r="B469" s="272"/>
      <c r="C469" s="266"/>
      <c r="D469" s="266"/>
      <c r="E469" s="266"/>
      <c r="F469" s="295"/>
      <c r="G469" s="295"/>
      <c r="H469" s="295"/>
      <c r="I469" s="339"/>
      <c r="K469" s="269"/>
      <c r="L469" s="269"/>
      <c r="M469" s="269"/>
      <c r="N469" s="269"/>
      <c r="O469" s="269"/>
      <c r="P469" s="269"/>
      <c r="Q469" s="269"/>
      <c r="R469" s="269"/>
      <c r="S469" s="269"/>
      <c r="T469" s="269"/>
      <c r="U469" s="269"/>
      <c r="V469" s="269"/>
      <c r="W469" s="269"/>
    </row>
    <row r="470" spans="1:23" s="268" customFormat="1" ht="15" customHeight="1" x14ac:dyDescent="0.25">
      <c r="A470" s="330"/>
      <c r="B470" s="272"/>
      <c r="C470" s="266"/>
      <c r="D470" s="266"/>
      <c r="E470" s="266"/>
      <c r="F470" s="295"/>
      <c r="G470" s="295"/>
      <c r="H470" s="295"/>
      <c r="I470" s="339"/>
      <c r="K470" s="269"/>
      <c r="L470" s="269"/>
      <c r="M470" s="269"/>
      <c r="N470" s="269"/>
      <c r="O470" s="269"/>
      <c r="P470" s="269"/>
      <c r="Q470" s="269"/>
      <c r="R470" s="269"/>
      <c r="S470" s="269"/>
      <c r="T470" s="269"/>
      <c r="U470" s="269"/>
      <c r="V470" s="269"/>
      <c r="W470" s="269"/>
    </row>
    <row r="471" spans="1:23" s="268" customFormat="1" ht="15" customHeight="1" x14ac:dyDescent="0.25">
      <c r="A471" s="330"/>
      <c r="B471" s="272"/>
      <c r="C471" s="266"/>
      <c r="D471" s="266"/>
      <c r="E471" s="266"/>
      <c r="F471" s="295"/>
      <c r="G471" s="295"/>
      <c r="H471" s="295"/>
      <c r="I471" s="339"/>
      <c r="K471" s="269"/>
      <c r="L471" s="269"/>
      <c r="M471" s="269"/>
      <c r="N471" s="269"/>
      <c r="O471" s="269"/>
      <c r="P471" s="269"/>
      <c r="Q471" s="269"/>
      <c r="R471" s="269"/>
      <c r="S471" s="269"/>
      <c r="T471" s="269"/>
      <c r="U471" s="269"/>
      <c r="V471" s="269"/>
      <c r="W471" s="269"/>
    </row>
    <row r="472" spans="1:23" s="268" customFormat="1" ht="15" customHeight="1" x14ac:dyDescent="0.25">
      <c r="A472" s="330"/>
      <c r="B472" s="272"/>
      <c r="C472" s="266"/>
      <c r="D472" s="266"/>
      <c r="E472" s="266"/>
      <c r="F472" s="295"/>
      <c r="G472" s="295"/>
      <c r="H472" s="295"/>
      <c r="I472" s="339"/>
      <c r="K472" s="269"/>
      <c r="L472" s="269"/>
      <c r="M472" s="269"/>
      <c r="N472" s="269"/>
      <c r="O472" s="269"/>
      <c r="P472" s="269"/>
      <c r="Q472" s="269"/>
      <c r="R472" s="269"/>
      <c r="S472" s="269"/>
      <c r="T472" s="269"/>
      <c r="U472" s="269"/>
      <c r="V472" s="269"/>
      <c r="W472" s="269"/>
    </row>
    <row r="473" spans="1:23" s="268" customFormat="1" ht="15" customHeight="1" x14ac:dyDescent="0.25">
      <c r="A473" s="330"/>
      <c r="B473" s="272"/>
      <c r="C473" s="266"/>
      <c r="D473" s="266"/>
      <c r="E473" s="266"/>
      <c r="F473" s="295"/>
      <c r="G473" s="295"/>
      <c r="H473" s="295"/>
      <c r="I473" s="339"/>
      <c r="K473" s="269"/>
      <c r="L473" s="269"/>
      <c r="M473" s="269"/>
      <c r="N473" s="269"/>
      <c r="O473" s="269"/>
      <c r="P473" s="269"/>
      <c r="Q473" s="269"/>
      <c r="R473" s="269"/>
      <c r="S473" s="269"/>
      <c r="T473" s="269"/>
      <c r="U473" s="269"/>
      <c r="V473" s="269"/>
      <c r="W473" s="269"/>
    </row>
    <row r="474" spans="1:23" s="268" customFormat="1" ht="15" customHeight="1" x14ac:dyDescent="0.25">
      <c r="A474" s="330"/>
      <c r="B474" s="272"/>
      <c r="C474" s="266"/>
      <c r="D474" s="266"/>
      <c r="E474" s="266"/>
      <c r="F474" s="295"/>
      <c r="G474" s="295"/>
      <c r="H474" s="295"/>
      <c r="I474" s="339"/>
      <c r="K474" s="269"/>
      <c r="L474" s="269"/>
      <c r="M474" s="269"/>
      <c r="N474" s="269"/>
      <c r="O474" s="269"/>
      <c r="P474" s="269"/>
      <c r="Q474" s="269"/>
      <c r="R474" s="269"/>
      <c r="S474" s="269"/>
      <c r="T474" s="269"/>
      <c r="U474" s="269"/>
      <c r="V474" s="269"/>
      <c r="W474" s="269"/>
    </row>
    <row r="475" spans="1:23" s="268" customFormat="1" ht="15" customHeight="1" x14ac:dyDescent="0.25">
      <c r="A475" s="330"/>
      <c r="B475" s="272"/>
      <c r="C475" s="266"/>
      <c r="D475" s="266"/>
      <c r="E475" s="266"/>
      <c r="F475" s="295"/>
      <c r="G475" s="295"/>
      <c r="H475" s="295"/>
      <c r="I475" s="339"/>
      <c r="K475" s="269"/>
      <c r="L475" s="269"/>
      <c r="M475" s="269"/>
      <c r="N475" s="269"/>
      <c r="O475" s="269"/>
      <c r="P475" s="269"/>
      <c r="Q475" s="269"/>
      <c r="R475" s="269"/>
      <c r="S475" s="269"/>
      <c r="T475" s="269"/>
      <c r="U475" s="269"/>
      <c r="V475" s="269"/>
      <c r="W475" s="269"/>
    </row>
    <row r="476" spans="1:23" s="268" customFormat="1" ht="15" customHeight="1" x14ac:dyDescent="0.25">
      <c r="A476" s="330"/>
      <c r="B476" s="272"/>
      <c r="C476" s="266"/>
      <c r="D476" s="266"/>
      <c r="E476" s="266"/>
      <c r="F476" s="295"/>
      <c r="G476" s="295"/>
      <c r="H476" s="295"/>
      <c r="I476" s="339"/>
      <c r="K476" s="269"/>
      <c r="L476" s="269"/>
      <c r="M476" s="269"/>
      <c r="N476" s="269"/>
      <c r="O476" s="269"/>
      <c r="P476" s="269"/>
      <c r="Q476" s="269"/>
      <c r="R476" s="269"/>
      <c r="S476" s="269"/>
      <c r="T476" s="269"/>
      <c r="U476" s="269"/>
      <c r="V476" s="269"/>
      <c r="W476" s="269"/>
    </row>
    <row r="477" spans="1:23" s="268" customFormat="1" ht="15" customHeight="1" x14ac:dyDescent="0.25">
      <c r="A477" s="330"/>
      <c r="B477" s="272"/>
      <c r="C477" s="266"/>
      <c r="D477" s="266"/>
      <c r="E477" s="266"/>
      <c r="F477" s="295"/>
      <c r="G477" s="295"/>
      <c r="H477" s="295"/>
      <c r="I477" s="339"/>
      <c r="K477" s="269"/>
      <c r="L477" s="269"/>
      <c r="M477" s="269"/>
      <c r="N477" s="269"/>
      <c r="O477" s="269"/>
      <c r="P477" s="269"/>
      <c r="Q477" s="269"/>
      <c r="R477" s="269"/>
      <c r="S477" s="269"/>
      <c r="T477" s="269"/>
      <c r="U477" s="269"/>
      <c r="V477" s="269"/>
      <c r="W477" s="269"/>
    </row>
    <row r="478" spans="1:23" s="268" customFormat="1" ht="15" customHeight="1" x14ac:dyDescent="0.25">
      <c r="A478" s="330"/>
      <c r="B478" s="272"/>
      <c r="C478" s="266"/>
      <c r="D478" s="266"/>
      <c r="E478" s="266"/>
      <c r="F478" s="295"/>
      <c r="G478" s="295"/>
      <c r="H478" s="295"/>
      <c r="I478" s="339"/>
      <c r="K478" s="269"/>
      <c r="L478" s="269"/>
      <c r="M478" s="269"/>
      <c r="N478" s="269"/>
      <c r="O478" s="269"/>
      <c r="P478" s="269"/>
      <c r="Q478" s="269"/>
      <c r="R478" s="269"/>
      <c r="S478" s="269"/>
      <c r="T478" s="269"/>
      <c r="U478" s="269"/>
      <c r="V478" s="269"/>
      <c r="W478" s="269"/>
    </row>
    <row r="479" spans="1:23" s="268" customFormat="1" ht="15" customHeight="1" x14ac:dyDescent="0.25">
      <c r="A479" s="330"/>
      <c r="B479" s="272"/>
      <c r="C479" s="266"/>
      <c r="D479" s="266"/>
      <c r="E479" s="266"/>
      <c r="F479" s="295"/>
      <c r="G479" s="295"/>
      <c r="H479" s="295"/>
      <c r="I479" s="339"/>
      <c r="K479" s="269"/>
      <c r="L479" s="269"/>
      <c r="M479" s="269"/>
      <c r="N479" s="269"/>
      <c r="O479" s="269"/>
      <c r="P479" s="269"/>
      <c r="Q479" s="269"/>
      <c r="R479" s="269"/>
      <c r="S479" s="269"/>
      <c r="T479" s="269"/>
      <c r="U479" s="269"/>
      <c r="V479" s="269"/>
      <c r="W479" s="269"/>
    </row>
    <row r="480" spans="1:23" s="268" customFormat="1" ht="15" customHeight="1" x14ac:dyDescent="0.25">
      <c r="A480" s="330"/>
      <c r="B480" s="272"/>
      <c r="C480" s="266"/>
      <c r="D480" s="266"/>
      <c r="E480" s="266"/>
      <c r="F480" s="295"/>
      <c r="G480" s="295"/>
      <c r="H480" s="295"/>
      <c r="I480" s="339"/>
      <c r="K480" s="269"/>
      <c r="L480" s="269"/>
      <c r="M480" s="269"/>
      <c r="N480" s="269"/>
      <c r="O480" s="269"/>
      <c r="P480" s="269"/>
      <c r="Q480" s="269"/>
      <c r="R480" s="269"/>
      <c r="S480" s="269"/>
      <c r="T480" s="269"/>
      <c r="U480" s="269"/>
      <c r="V480" s="269"/>
      <c r="W480" s="269"/>
    </row>
    <row r="481" spans="1:23" s="268" customFormat="1" ht="15" customHeight="1" x14ac:dyDescent="0.25">
      <c r="A481" s="330"/>
      <c r="B481" s="272"/>
      <c r="C481" s="266"/>
      <c r="D481" s="266"/>
      <c r="E481" s="266"/>
      <c r="F481" s="295"/>
      <c r="G481" s="295"/>
      <c r="H481" s="295"/>
      <c r="I481" s="339"/>
      <c r="K481" s="269"/>
      <c r="L481" s="269"/>
      <c r="M481" s="269"/>
      <c r="N481" s="269"/>
      <c r="O481" s="269"/>
      <c r="P481" s="269"/>
      <c r="Q481" s="269"/>
      <c r="R481" s="269"/>
      <c r="S481" s="269"/>
      <c r="T481" s="269"/>
      <c r="U481" s="269"/>
      <c r="V481" s="269"/>
      <c r="W481" s="269"/>
    </row>
    <row r="482" spans="1:23" s="268" customFormat="1" ht="15" customHeight="1" x14ac:dyDescent="0.25">
      <c r="A482" s="330"/>
      <c r="B482" s="272"/>
      <c r="C482" s="266"/>
      <c r="D482" s="266"/>
      <c r="E482" s="266"/>
      <c r="F482" s="295"/>
      <c r="G482" s="295"/>
      <c r="H482" s="295"/>
      <c r="I482" s="339"/>
      <c r="K482" s="269"/>
      <c r="L482" s="269"/>
      <c r="M482" s="269"/>
      <c r="N482" s="269"/>
      <c r="O482" s="269"/>
      <c r="P482" s="269"/>
      <c r="Q482" s="269"/>
      <c r="R482" s="269"/>
      <c r="S482" s="269"/>
      <c r="T482" s="269"/>
      <c r="U482" s="269"/>
      <c r="V482" s="269"/>
      <c r="W482" s="269"/>
    </row>
    <row r="483" spans="1:23" s="268" customFormat="1" ht="15" customHeight="1" x14ac:dyDescent="0.25">
      <c r="A483" s="330"/>
      <c r="B483" s="272"/>
      <c r="C483" s="266"/>
      <c r="D483" s="266"/>
      <c r="E483" s="266"/>
      <c r="F483" s="295"/>
      <c r="G483" s="295"/>
      <c r="H483" s="295"/>
      <c r="I483" s="339"/>
      <c r="K483" s="269"/>
      <c r="L483" s="269"/>
      <c r="M483" s="269"/>
      <c r="N483" s="269"/>
      <c r="O483" s="269"/>
      <c r="P483" s="269"/>
      <c r="Q483" s="269"/>
      <c r="R483" s="269"/>
      <c r="S483" s="269"/>
      <c r="T483" s="269"/>
      <c r="U483" s="269"/>
      <c r="V483" s="269"/>
      <c r="W483" s="269"/>
    </row>
    <row r="484" spans="1:23" s="268" customFormat="1" ht="15" customHeight="1" x14ac:dyDescent="0.25">
      <c r="A484" s="330"/>
      <c r="B484" s="272"/>
      <c r="C484" s="266"/>
      <c r="D484" s="266"/>
      <c r="E484" s="266"/>
      <c r="F484" s="295"/>
      <c r="G484" s="295"/>
      <c r="H484" s="295"/>
      <c r="I484" s="339"/>
      <c r="K484" s="269"/>
      <c r="L484" s="269"/>
      <c r="M484" s="269"/>
      <c r="N484" s="269"/>
      <c r="O484" s="269"/>
      <c r="P484" s="269"/>
      <c r="Q484" s="269"/>
      <c r="R484" s="269"/>
      <c r="S484" s="269"/>
      <c r="T484" s="269"/>
      <c r="U484" s="269"/>
      <c r="V484" s="269"/>
      <c r="W484" s="269"/>
    </row>
    <row r="485" spans="1:23" s="268" customFormat="1" ht="15" customHeight="1" x14ac:dyDescent="0.25">
      <c r="A485" s="330"/>
      <c r="B485" s="272"/>
      <c r="C485" s="266"/>
      <c r="D485" s="266"/>
      <c r="E485" s="266"/>
      <c r="F485" s="295"/>
      <c r="G485" s="295"/>
      <c r="H485" s="295"/>
      <c r="I485" s="339"/>
      <c r="K485" s="269"/>
      <c r="L485" s="269"/>
      <c r="M485" s="269"/>
      <c r="N485" s="269"/>
      <c r="O485" s="269"/>
      <c r="P485" s="269"/>
      <c r="Q485" s="269"/>
      <c r="R485" s="269"/>
      <c r="S485" s="269"/>
      <c r="T485" s="269"/>
      <c r="U485" s="269"/>
      <c r="V485" s="269"/>
      <c r="W485" s="269"/>
    </row>
    <row r="486" spans="1:23" s="268" customFormat="1" ht="15" customHeight="1" x14ac:dyDescent="0.25">
      <c r="A486" s="330"/>
      <c r="B486" s="272"/>
      <c r="C486" s="266"/>
      <c r="D486" s="266"/>
      <c r="E486" s="266"/>
      <c r="F486" s="295"/>
      <c r="G486" s="295"/>
      <c r="H486" s="295"/>
      <c r="I486" s="339"/>
      <c r="K486" s="269"/>
      <c r="L486" s="269"/>
      <c r="M486" s="269"/>
      <c r="N486" s="269"/>
      <c r="O486" s="269"/>
      <c r="P486" s="269"/>
      <c r="Q486" s="269"/>
      <c r="R486" s="269"/>
      <c r="S486" s="269"/>
      <c r="T486" s="269"/>
      <c r="U486" s="269"/>
      <c r="V486" s="269"/>
      <c r="W486" s="269"/>
    </row>
    <row r="487" spans="1:23" s="268" customFormat="1" ht="15" customHeight="1" x14ac:dyDescent="0.25">
      <c r="A487" s="330"/>
      <c r="B487" s="272"/>
      <c r="C487" s="266"/>
      <c r="D487" s="266"/>
      <c r="E487" s="266"/>
      <c r="F487" s="295"/>
      <c r="G487" s="295"/>
      <c r="H487" s="295"/>
      <c r="I487" s="339"/>
      <c r="K487" s="269"/>
      <c r="L487" s="269"/>
      <c r="M487" s="269"/>
      <c r="N487" s="269"/>
      <c r="O487" s="269"/>
      <c r="P487" s="269"/>
      <c r="Q487" s="269"/>
      <c r="R487" s="269"/>
      <c r="S487" s="269"/>
      <c r="T487" s="269"/>
      <c r="U487" s="269"/>
      <c r="V487" s="269"/>
      <c r="W487" s="269"/>
    </row>
    <row r="488" spans="1:23" s="268" customFormat="1" ht="15" customHeight="1" x14ac:dyDescent="0.25">
      <c r="A488" s="330"/>
      <c r="B488" s="272"/>
      <c r="C488" s="266"/>
      <c r="D488" s="266"/>
      <c r="E488" s="266"/>
      <c r="F488" s="295"/>
      <c r="G488" s="295"/>
      <c r="H488" s="295"/>
      <c r="I488" s="339"/>
      <c r="K488" s="269"/>
      <c r="L488" s="269"/>
      <c r="M488" s="269"/>
      <c r="N488" s="269"/>
      <c r="O488" s="269"/>
      <c r="P488" s="269"/>
      <c r="Q488" s="269"/>
      <c r="R488" s="269"/>
      <c r="S488" s="269"/>
      <c r="T488" s="269"/>
      <c r="U488" s="269"/>
      <c r="V488" s="269"/>
      <c r="W488" s="269"/>
    </row>
    <row r="489" spans="1:23" s="268" customFormat="1" ht="15" customHeight="1" x14ac:dyDescent="0.25">
      <c r="A489" s="330"/>
      <c r="B489" s="272"/>
      <c r="C489" s="266"/>
      <c r="D489" s="266"/>
      <c r="E489" s="266"/>
      <c r="F489" s="295"/>
      <c r="G489" s="295"/>
      <c r="H489" s="295"/>
      <c r="I489" s="339"/>
      <c r="K489" s="269"/>
      <c r="L489" s="269"/>
      <c r="M489" s="269"/>
      <c r="N489" s="269"/>
      <c r="O489" s="269"/>
      <c r="P489" s="269"/>
      <c r="Q489" s="269"/>
      <c r="R489" s="269"/>
      <c r="S489" s="269"/>
      <c r="T489" s="269"/>
      <c r="U489" s="269"/>
      <c r="V489" s="269"/>
      <c r="W489" s="269"/>
    </row>
    <row r="490" spans="1:23" s="268" customFormat="1" ht="15" customHeight="1" x14ac:dyDescent="0.25">
      <c r="A490" s="330"/>
      <c r="B490" s="272"/>
      <c r="C490" s="266"/>
      <c r="D490" s="266"/>
      <c r="E490" s="266"/>
      <c r="F490" s="295"/>
      <c r="G490" s="295"/>
      <c r="H490" s="295"/>
      <c r="I490" s="339"/>
      <c r="K490" s="269"/>
      <c r="L490" s="269"/>
      <c r="M490" s="269"/>
      <c r="N490" s="269"/>
      <c r="O490" s="269"/>
      <c r="P490" s="269"/>
      <c r="Q490" s="269"/>
      <c r="R490" s="269"/>
      <c r="S490" s="269"/>
      <c r="T490" s="269"/>
      <c r="U490" s="269"/>
      <c r="V490" s="269"/>
      <c r="W490" s="269"/>
    </row>
    <row r="491" spans="1:23" s="268" customFormat="1" ht="15" customHeight="1" x14ac:dyDescent="0.25">
      <c r="A491" s="330"/>
      <c r="B491" s="272"/>
      <c r="C491" s="266"/>
      <c r="D491" s="266"/>
      <c r="E491" s="266"/>
      <c r="F491" s="295"/>
      <c r="G491" s="295"/>
      <c r="H491" s="295"/>
      <c r="I491" s="339"/>
      <c r="K491" s="269"/>
      <c r="L491" s="269"/>
      <c r="M491" s="269"/>
      <c r="N491" s="269"/>
      <c r="O491" s="269"/>
      <c r="P491" s="269"/>
      <c r="Q491" s="269"/>
      <c r="R491" s="269"/>
      <c r="S491" s="269"/>
      <c r="T491" s="269"/>
      <c r="U491" s="269"/>
      <c r="V491" s="269"/>
      <c r="W491" s="269"/>
    </row>
    <row r="492" spans="1:23" s="268" customFormat="1" ht="15" customHeight="1" x14ac:dyDescent="0.25">
      <c r="A492" s="330"/>
      <c r="B492" s="272"/>
      <c r="C492" s="266"/>
      <c r="D492" s="266"/>
      <c r="E492" s="266"/>
      <c r="F492" s="295"/>
      <c r="G492" s="295"/>
      <c r="H492" s="295"/>
      <c r="I492" s="339"/>
      <c r="K492" s="269"/>
      <c r="L492" s="269"/>
      <c r="M492" s="269"/>
      <c r="N492" s="269"/>
      <c r="O492" s="269"/>
      <c r="P492" s="269"/>
      <c r="Q492" s="269"/>
      <c r="R492" s="269"/>
      <c r="S492" s="269"/>
      <c r="T492" s="269"/>
      <c r="U492" s="269"/>
      <c r="V492" s="269"/>
      <c r="W492" s="269"/>
    </row>
    <row r="493" spans="1:23" s="268" customFormat="1" ht="15" customHeight="1" x14ac:dyDescent="0.25">
      <c r="A493" s="330"/>
      <c r="B493" s="272"/>
      <c r="C493" s="266"/>
      <c r="D493" s="266"/>
      <c r="E493" s="266"/>
      <c r="F493" s="295"/>
      <c r="G493" s="295"/>
      <c r="H493" s="295"/>
      <c r="I493" s="339"/>
      <c r="K493" s="269"/>
      <c r="L493" s="269"/>
      <c r="M493" s="269"/>
      <c r="N493" s="269"/>
      <c r="O493" s="269"/>
      <c r="P493" s="269"/>
      <c r="Q493" s="269"/>
      <c r="R493" s="269"/>
      <c r="S493" s="269"/>
      <c r="T493" s="269"/>
      <c r="U493" s="269"/>
      <c r="V493" s="269"/>
      <c r="W493" s="269"/>
    </row>
    <row r="494" spans="1:23" s="268" customFormat="1" ht="15" customHeight="1" x14ac:dyDescent="0.25">
      <c r="A494" s="330"/>
      <c r="B494" s="272"/>
      <c r="C494" s="266"/>
      <c r="D494" s="266"/>
      <c r="E494" s="266"/>
      <c r="F494" s="295"/>
      <c r="G494" s="295"/>
      <c r="H494" s="295"/>
      <c r="I494" s="339"/>
      <c r="K494" s="269"/>
      <c r="L494" s="269"/>
      <c r="M494" s="269"/>
      <c r="N494" s="269"/>
      <c r="O494" s="269"/>
      <c r="P494" s="269"/>
      <c r="Q494" s="269"/>
      <c r="R494" s="269"/>
      <c r="S494" s="269"/>
      <c r="T494" s="269"/>
      <c r="U494" s="269"/>
      <c r="V494" s="269"/>
      <c r="W494" s="269"/>
    </row>
    <row r="495" spans="1:23" s="268" customFormat="1" ht="15" customHeight="1" x14ac:dyDescent="0.25">
      <c r="A495" s="330"/>
      <c r="B495" s="272"/>
      <c r="C495" s="266"/>
      <c r="D495" s="266"/>
      <c r="E495" s="266"/>
      <c r="F495" s="295"/>
      <c r="G495" s="295"/>
      <c r="H495" s="295"/>
      <c r="I495" s="339"/>
      <c r="K495" s="269"/>
      <c r="L495" s="269"/>
      <c r="M495" s="269"/>
      <c r="N495" s="269"/>
      <c r="O495" s="269"/>
      <c r="P495" s="269"/>
      <c r="Q495" s="269"/>
      <c r="R495" s="269"/>
      <c r="S495" s="269"/>
      <c r="T495" s="269"/>
      <c r="U495" s="269"/>
      <c r="V495" s="269"/>
      <c r="W495" s="269"/>
    </row>
    <row r="496" spans="1:23" s="268" customFormat="1" ht="15" customHeight="1" x14ac:dyDescent="0.25">
      <c r="A496" s="330"/>
      <c r="B496" s="272"/>
      <c r="C496" s="266"/>
      <c r="D496" s="266"/>
      <c r="E496" s="266"/>
      <c r="F496" s="295"/>
      <c r="G496" s="295"/>
      <c r="H496" s="295"/>
      <c r="I496" s="339"/>
      <c r="K496" s="269"/>
      <c r="L496" s="269"/>
      <c r="M496" s="269"/>
      <c r="N496" s="269"/>
      <c r="O496" s="269"/>
      <c r="P496" s="269"/>
      <c r="Q496" s="269"/>
      <c r="R496" s="269"/>
      <c r="S496" s="269"/>
      <c r="T496" s="269"/>
      <c r="U496" s="269"/>
      <c r="V496" s="269"/>
      <c r="W496" s="269"/>
    </row>
    <row r="497" spans="1:23" s="268" customFormat="1" ht="15" customHeight="1" x14ac:dyDescent="0.25">
      <c r="A497" s="330"/>
      <c r="B497" s="272"/>
      <c r="C497" s="266"/>
      <c r="D497" s="266"/>
      <c r="E497" s="266"/>
      <c r="F497" s="295"/>
      <c r="G497" s="295"/>
      <c r="H497" s="295"/>
      <c r="I497" s="339"/>
      <c r="K497" s="269"/>
      <c r="L497" s="269"/>
      <c r="M497" s="269"/>
      <c r="N497" s="269"/>
      <c r="O497" s="269"/>
      <c r="P497" s="269"/>
      <c r="Q497" s="269"/>
      <c r="R497" s="269"/>
      <c r="S497" s="269"/>
      <c r="T497" s="269"/>
      <c r="U497" s="269"/>
      <c r="V497" s="269"/>
      <c r="W497" s="269"/>
    </row>
    <row r="498" spans="1:23" s="268" customFormat="1" ht="15" customHeight="1" x14ac:dyDescent="0.25">
      <c r="A498" s="330"/>
      <c r="B498" s="272"/>
      <c r="C498" s="266"/>
      <c r="D498" s="266"/>
      <c r="E498" s="266"/>
      <c r="F498" s="295"/>
      <c r="G498" s="295"/>
      <c r="H498" s="295"/>
      <c r="I498" s="339"/>
      <c r="K498" s="269"/>
      <c r="L498" s="269"/>
      <c r="M498" s="269"/>
      <c r="N498" s="269"/>
      <c r="O498" s="269"/>
      <c r="P498" s="269"/>
      <c r="Q498" s="269"/>
      <c r="R498" s="269"/>
      <c r="S498" s="269"/>
      <c r="T498" s="269"/>
      <c r="U498" s="269"/>
      <c r="V498" s="269"/>
      <c r="W498" s="269"/>
    </row>
    <row r="499" spans="1:23" s="268" customFormat="1" ht="15" customHeight="1" x14ac:dyDescent="0.25">
      <c r="A499" s="330"/>
      <c r="B499" s="272"/>
      <c r="C499" s="266"/>
      <c r="D499" s="266"/>
      <c r="E499" s="266"/>
      <c r="F499" s="295"/>
      <c r="G499" s="295"/>
      <c r="H499" s="295"/>
      <c r="I499" s="339"/>
      <c r="K499" s="269"/>
      <c r="L499" s="269"/>
      <c r="M499" s="269"/>
      <c r="N499" s="269"/>
      <c r="O499" s="269"/>
      <c r="P499" s="269"/>
      <c r="Q499" s="269"/>
      <c r="R499" s="269"/>
      <c r="S499" s="269"/>
      <c r="T499" s="269"/>
      <c r="U499" s="269"/>
      <c r="V499" s="269"/>
      <c r="W499" s="269"/>
    </row>
    <row r="500" spans="1:23" s="268" customFormat="1" ht="15" customHeight="1" x14ac:dyDescent="0.25">
      <c r="A500" s="330"/>
      <c r="B500" s="272"/>
      <c r="C500" s="266"/>
      <c r="D500" s="266"/>
      <c r="E500" s="266"/>
      <c r="F500" s="295"/>
      <c r="G500" s="295"/>
      <c r="H500" s="295"/>
      <c r="I500" s="339"/>
      <c r="K500" s="269"/>
      <c r="L500" s="269"/>
      <c r="M500" s="269"/>
      <c r="N500" s="269"/>
      <c r="O500" s="269"/>
      <c r="P500" s="269"/>
      <c r="Q500" s="269"/>
      <c r="R500" s="269"/>
      <c r="S500" s="269"/>
      <c r="T500" s="269"/>
      <c r="U500" s="269"/>
      <c r="V500" s="269"/>
      <c r="W500" s="269"/>
    </row>
    <row r="501" spans="1:23" s="268" customFormat="1" ht="15" customHeight="1" x14ac:dyDescent="0.25">
      <c r="A501" s="330"/>
      <c r="B501" s="272"/>
      <c r="C501" s="266"/>
      <c r="D501" s="266"/>
      <c r="E501" s="266"/>
      <c r="F501" s="295"/>
      <c r="G501" s="295"/>
      <c r="H501" s="295"/>
      <c r="I501" s="339"/>
      <c r="K501" s="269"/>
      <c r="L501" s="269"/>
      <c r="M501" s="269"/>
      <c r="N501" s="269"/>
      <c r="O501" s="269"/>
      <c r="P501" s="269"/>
      <c r="Q501" s="269"/>
      <c r="R501" s="269"/>
      <c r="S501" s="269"/>
      <c r="T501" s="269"/>
      <c r="U501" s="269"/>
      <c r="V501" s="269"/>
      <c r="W501" s="269"/>
    </row>
    <row r="502" spans="1:23" s="268" customFormat="1" ht="15" customHeight="1" x14ac:dyDescent="0.25">
      <c r="A502" s="330"/>
      <c r="B502" s="272"/>
      <c r="C502" s="266"/>
      <c r="D502" s="266"/>
      <c r="E502" s="266"/>
      <c r="F502" s="295"/>
      <c r="G502" s="295"/>
      <c r="H502" s="295"/>
      <c r="I502" s="339"/>
      <c r="K502" s="269"/>
      <c r="L502" s="269"/>
      <c r="M502" s="269"/>
      <c r="N502" s="269"/>
      <c r="O502" s="269"/>
      <c r="P502" s="269"/>
      <c r="Q502" s="269"/>
      <c r="R502" s="269"/>
      <c r="S502" s="269"/>
      <c r="T502" s="269"/>
      <c r="U502" s="269"/>
      <c r="V502" s="269"/>
      <c r="W502" s="269"/>
    </row>
    <row r="503" spans="1:23" s="268" customFormat="1" ht="15" customHeight="1" x14ac:dyDescent="0.25">
      <c r="A503" s="330"/>
      <c r="B503" s="272"/>
      <c r="C503" s="266"/>
      <c r="D503" s="266"/>
      <c r="E503" s="266"/>
      <c r="F503" s="295"/>
      <c r="G503" s="295"/>
      <c r="H503" s="295"/>
      <c r="I503" s="339"/>
      <c r="K503" s="269"/>
      <c r="L503" s="269"/>
      <c r="M503" s="269"/>
      <c r="N503" s="269"/>
      <c r="O503" s="269"/>
      <c r="P503" s="269"/>
      <c r="Q503" s="269"/>
      <c r="R503" s="269"/>
      <c r="S503" s="269"/>
      <c r="T503" s="269"/>
      <c r="U503" s="269"/>
      <c r="V503" s="269"/>
      <c r="W503" s="269"/>
    </row>
    <row r="504" spans="1:23" s="268" customFormat="1" ht="15" customHeight="1" x14ac:dyDescent="0.25">
      <c r="A504" s="330"/>
      <c r="B504" s="272"/>
      <c r="C504" s="266"/>
      <c r="D504" s="266"/>
      <c r="E504" s="266"/>
      <c r="F504" s="295"/>
      <c r="G504" s="295"/>
      <c r="H504" s="295"/>
      <c r="I504" s="339"/>
      <c r="K504" s="269"/>
      <c r="L504" s="269"/>
      <c r="M504" s="269"/>
      <c r="N504" s="269"/>
      <c r="O504" s="269"/>
      <c r="P504" s="269"/>
      <c r="Q504" s="269"/>
      <c r="R504" s="269"/>
      <c r="S504" s="269"/>
      <c r="T504" s="269"/>
      <c r="U504" s="269"/>
      <c r="V504" s="269"/>
      <c r="W504" s="269"/>
    </row>
    <row r="505" spans="1:23" s="268" customFormat="1" ht="15" customHeight="1" x14ac:dyDescent="0.25">
      <c r="A505" s="330"/>
      <c r="B505" s="272"/>
      <c r="C505" s="266"/>
      <c r="D505" s="266"/>
      <c r="E505" s="266"/>
      <c r="F505" s="295"/>
      <c r="G505" s="295"/>
      <c r="H505" s="295"/>
      <c r="I505" s="339"/>
      <c r="K505" s="269"/>
      <c r="L505" s="269"/>
      <c r="M505" s="269"/>
      <c r="N505" s="269"/>
      <c r="O505" s="269"/>
      <c r="P505" s="269"/>
      <c r="Q505" s="269"/>
      <c r="R505" s="269"/>
      <c r="S505" s="269"/>
      <c r="T505" s="269"/>
      <c r="U505" s="269"/>
      <c r="V505" s="269"/>
      <c r="W505" s="269"/>
    </row>
    <row r="506" spans="1:23" s="268" customFormat="1" ht="15" customHeight="1" x14ac:dyDescent="0.25">
      <c r="A506" s="330"/>
      <c r="B506" s="272"/>
      <c r="C506" s="266"/>
      <c r="D506" s="266"/>
      <c r="E506" s="266"/>
      <c r="F506" s="295"/>
      <c r="G506" s="295"/>
      <c r="H506" s="295"/>
      <c r="I506" s="339"/>
      <c r="K506" s="269"/>
      <c r="L506" s="269"/>
      <c r="M506" s="269"/>
      <c r="N506" s="269"/>
      <c r="O506" s="269"/>
      <c r="P506" s="269"/>
      <c r="Q506" s="269"/>
      <c r="R506" s="269"/>
      <c r="S506" s="269"/>
      <c r="T506" s="269"/>
      <c r="U506" s="269"/>
      <c r="V506" s="269"/>
      <c r="W506" s="269"/>
    </row>
    <row r="507" spans="1:23" s="268" customFormat="1" ht="15" customHeight="1" x14ac:dyDescent="0.25">
      <c r="A507" s="330"/>
      <c r="B507" s="272"/>
      <c r="C507" s="266"/>
      <c r="D507" s="266"/>
      <c r="E507" s="266"/>
      <c r="F507" s="295"/>
      <c r="G507" s="295"/>
      <c r="H507" s="295"/>
      <c r="I507" s="339"/>
      <c r="K507" s="269"/>
      <c r="L507" s="269"/>
      <c r="M507" s="269"/>
      <c r="N507" s="269"/>
      <c r="O507" s="269"/>
      <c r="P507" s="269"/>
      <c r="Q507" s="269"/>
      <c r="R507" s="269"/>
      <c r="S507" s="269"/>
      <c r="T507" s="269"/>
      <c r="U507" s="269"/>
      <c r="V507" s="269"/>
      <c r="W507" s="269"/>
    </row>
    <row r="508" spans="1:23" s="268" customFormat="1" ht="15" customHeight="1" x14ac:dyDescent="0.25">
      <c r="A508" s="330"/>
      <c r="B508" s="272"/>
      <c r="C508" s="266"/>
      <c r="D508" s="266"/>
      <c r="E508" s="266"/>
      <c r="F508" s="295"/>
      <c r="G508" s="295"/>
      <c r="H508" s="295"/>
      <c r="I508" s="339"/>
      <c r="K508" s="269"/>
      <c r="L508" s="269"/>
      <c r="M508" s="269"/>
      <c r="N508" s="269"/>
      <c r="O508" s="269"/>
      <c r="P508" s="269"/>
      <c r="Q508" s="269"/>
      <c r="R508" s="269"/>
      <c r="S508" s="269"/>
      <c r="T508" s="269"/>
      <c r="U508" s="269"/>
      <c r="V508" s="269"/>
      <c r="W508" s="269"/>
    </row>
    <row r="509" spans="1:23" s="268" customFormat="1" ht="15" customHeight="1" x14ac:dyDescent="0.25">
      <c r="A509" s="330"/>
      <c r="B509" s="272"/>
      <c r="C509" s="266"/>
      <c r="D509" s="266"/>
      <c r="E509" s="266"/>
      <c r="F509" s="295"/>
      <c r="G509" s="295"/>
      <c r="H509" s="295"/>
      <c r="I509" s="339"/>
      <c r="K509" s="269"/>
      <c r="L509" s="269"/>
      <c r="M509" s="269"/>
      <c r="N509" s="269"/>
      <c r="O509" s="269"/>
      <c r="P509" s="269"/>
      <c r="Q509" s="269"/>
      <c r="R509" s="269"/>
      <c r="S509" s="269"/>
      <c r="T509" s="269"/>
      <c r="U509" s="269"/>
      <c r="V509" s="269"/>
      <c r="W509" s="269"/>
    </row>
    <row r="510" spans="1:23" s="268" customFormat="1" ht="15" customHeight="1" x14ac:dyDescent="0.25">
      <c r="A510" s="330"/>
      <c r="B510" s="272"/>
      <c r="C510" s="266"/>
      <c r="D510" s="266"/>
      <c r="E510" s="266"/>
      <c r="F510" s="295"/>
      <c r="G510" s="295"/>
      <c r="H510" s="295"/>
      <c r="I510" s="339"/>
      <c r="K510" s="269"/>
      <c r="L510" s="269"/>
      <c r="M510" s="269"/>
      <c r="N510" s="269"/>
      <c r="O510" s="269"/>
      <c r="P510" s="269"/>
      <c r="Q510" s="269"/>
      <c r="R510" s="269"/>
      <c r="S510" s="269"/>
      <c r="T510" s="269"/>
      <c r="U510" s="269"/>
      <c r="V510" s="269"/>
      <c r="W510" s="269"/>
    </row>
    <row r="511" spans="1:23" s="268" customFormat="1" ht="15" customHeight="1" x14ac:dyDescent="0.25">
      <c r="A511" s="330"/>
      <c r="B511" s="272"/>
      <c r="C511" s="266"/>
      <c r="D511" s="266"/>
      <c r="E511" s="266"/>
      <c r="F511" s="295"/>
      <c r="G511" s="295"/>
      <c r="H511" s="295"/>
      <c r="I511" s="339"/>
      <c r="K511" s="269"/>
      <c r="L511" s="269"/>
      <c r="M511" s="269"/>
      <c r="N511" s="269"/>
      <c r="O511" s="269"/>
      <c r="P511" s="269"/>
      <c r="Q511" s="269"/>
      <c r="R511" s="269"/>
      <c r="S511" s="269"/>
      <c r="T511" s="269"/>
      <c r="U511" s="269"/>
      <c r="V511" s="269"/>
      <c r="W511" s="269"/>
    </row>
    <row r="512" spans="1:23" s="268" customFormat="1" ht="15" customHeight="1" x14ac:dyDescent="0.25">
      <c r="A512" s="330"/>
      <c r="B512" s="272"/>
      <c r="C512" s="266"/>
      <c r="D512" s="266"/>
      <c r="E512" s="266"/>
      <c r="F512" s="295"/>
      <c r="G512" s="295"/>
      <c r="H512" s="295"/>
      <c r="I512" s="339"/>
      <c r="K512" s="269"/>
      <c r="L512" s="269"/>
      <c r="M512" s="269"/>
      <c r="N512" s="269"/>
      <c r="O512" s="269"/>
      <c r="P512" s="269"/>
      <c r="Q512" s="269"/>
      <c r="R512" s="269"/>
      <c r="S512" s="269"/>
      <c r="T512" s="269"/>
      <c r="U512" s="269"/>
      <c r="V512" s="269"/>
      <c r="W512" s="269"/>
    </row>
    <row r="513" spans="1:23" s="268" customFormat="1" ht="15" customHeight="1" x14ac:dyDescent="0.25">
      <c r="A513" s="330"/>
      <c r="B513" s="272"/>
      <c r="C513" s="266"/>
      <c r="D513" s="266"/>
      <c r="E513" s="266"/>
      <c r="F513" s="295"/>
      <c r="G513" s="295"/>
      <c r="H513" s="295"/>
      <c r="I513" s="339"/>
      <c r="K513" s="269"/>
      <c r="L513" s="269"/>
      <c r="M513" s="269"/>
      <c r="N513" s="269"/>
      <c r="O513" s="269"/>
      <c r="P513" s="269"/>
      <c r="Q513" s="269"/>
      <c r="R513" s="269"/>
      <c r="S513" s="269"/>
      <c r="T513" s="269"/>
      <c r="U513" s="269"/>
      <c r="V513" s="269"/>
      <c r="W513" s="269"/>
    </row>
    <row r="514" spans="1:23" s="268" customFormat="1" ht="15" customHeight="1" x14ac:dyDescent="0.25">
      <c r="A514" s="330"/>
      <c r="B514" s="272"/>
      <c r="C514" s="266"/>
      <c r="D514" s="266"/>
      <c r="E514" s="266"/>
      <c r="F514" s="295"/>
      <c r="G514" s="295"/>
      <c r="H514" s="295"/>
      <c r="I514" s="339"/>
      <c r="K514" s="269"/>
      <c r="L514" s="269"/>
      <c r="M514" s="269"/>
      <c r="N514" s="269"/>
      <c r="O514" s="269"/>
      <c r="P514" s="269"/>
      <c r="Q514" s="269"/>
      <c r="R514" s="269"/>
      <c r="S514" s="269"/>
      <c r="T514" s="269"/>
      <c r="U514" s="269"/>
      <c r="V514" s="269"/>
      <c r="W514" s="269"/>
    </row>
    <row r="515" spans="1:23" s="268" customFormat="1" ht="15" customHeight="1" x14ac:dyDescent="0.25">
      <c r="A515" s="330"/>
      <c r="B515" s="272"/>
      <c r="C515" s="266"/>
      <c r="D515" s="266"/>
      <c r="E515" s="266"/>
      <c r="F515" s="295"/>
      <c r="G515" s="295"/>
      <c r="H515" s="295"/>
      <c r="I515" s="339"/>
      <c r="K515" s="269"/>
      <c r="L515" s="269"/>
      <c r="M515" s="269"/>
      <c r="N515" s="269"/>
      <c r="O515" s="269"/>
      <c r="P515" s="269"/>
      <c r="Q515" s="269"/>
      <c r="R515" s="269"/>
      <c r="S515" s="269"/>
      <c r="T515" s="269"/>
      <c r="U515" s="269"/>
      <c r="V515" s="269"/>
      <c r="W515" s="269"/>
    </row>
    <row r="516" spans="1:23" s="268" customFormat="1" ht="15" customHeight="1" x14ac:dyDescent="0.25">
      <c r="A516" s="330"/>
      <c r="B516" s="272"/>
      <c r="C516" s="266"/>
      <c r="D516" s="266"/>
      <c r="E516" s="266"/>
      <c r="F516" s="295"/>
      <c r="G516" s="295"/>
      <c r="H516" s="295"/>
      <c r="I516" s="339"/>
      <c r="K516" s="269"/>
      <c r="L516" s="269"/>
      <c r="M516" s="269"/>
      <c r="N516" s="269"/>
      <c r="O516" s="269"/>
      <c r="P516" s="269"/>
      <c r="Q516" s="269"/>
      <c r="R516" s="269"/>
      <c r="S516" s="269"/>
      <c r="T516" s="269"/>
      <c r="U516" s="269"/>
      <c r="V516" s="269"/>
      <c r="W516" s="269"/>
    </row>
    <row r="517" spans="1:23" s="268" customFormat="1" ht="15" customHeight="1" x14ac:dyDescent="0.25">
      <c r="A517" s="330"/>
      <c r="B517" s="272"/>
      <c r="C517" s="266"/>
      <c r="D517" s="266"/>
      <c r="E517" s="266"/>
      <c r="F517" s="295"/>
      <c r="G517" s="295"/>
      <c r="H517" s="295"/>
      <c r="I517" s="339"/>
      <c r="K517" s="269"/>
      <c r="L517" s="269"/>
      <c r="M517" s="269"/>
      <c r="N517" s="269"/>
      <c r="O517" s="269"/>
      <c r="P517" s="269"/>
      <c r="Q517" s="269"/>
      <c r="R517" s="269"/>
      <c r="S517" s="269"/>
      <c r="T517" s="269"/>
      <c r="U517" s="269"/>
      <c r="V517" s="269"/>
      <c r="W517" s="269"/>
    </row>
    <row r="518" spans="1:23" s="268" customFormat="1" ht="15" customHeight="1" x14ac:dyDescent="0.25">
      <c r="A518" s="330"/>
      <c r="B518" s="272"/>
      <c r="C518" s="266"/>
      <c r="D518" s="266"/>
      <c r="E518" s="266"/>
      <c r="F518" s="295"/>
      <c r="G518" s="295"/>
      <c r="H518" s="295"/>
      <c r="I518" s="339"/>
      <c r="K518" s="269"/>
      <c r="L518" s="269"/>
      <c r="M518" s="269"/>
      <c r="N518" s="269"/>
      <c r="O518" s="269"/>
      <c r="P518" s="269"/>
      <c r="Q518" s="269"/>
      <c r="R518" s="269"/>
      <c r="S518" s="269"/>
      <c r="T518" s="269"/>
      <c r="U518" s="269"/>
      <c r="V518" s="269"/>
      <c r="W518" s="269"/>
    </row>
    <row r="519" spans="1:23" s="268" customFormat="1" ht="15" customHeight="1" x14ac:dyDescent="0.25">
      <c r="A519" s="330"/>
      <c r="B519" s="272"/>
      <c r="C519" s="266"/>
      <c r="D519" s="266"/>
      <c r="E519" s="266"/>
      <c r="F519" s="295"/>
      <c r="G519" s="295"/>
      <c r="H519" s="295"/>
      <c r="I519" s="339"/>
      <c r="K519" s="269"/>
      <c r="L519" s="269"/>
      <c r="M519" s="269"/>
      <c r="N519" s="269"/>
      <c r="O519" s="269"/>
      <c r="P519" s="269"/>
      <c r="Q519" s="269"/>
      <c r="R519" s="269"/>
      <c r="S519" s="269"/>
      <c r="T519" s="269"/>
      <c r="U519" s="269"/>
      <c r="V519" s="269"/>
      <c r="W519" s="269"/>
    </row>
    <row r="520" spans="1:23" s="268" customFormat="1" ht="15" customHeight="1" x14ac:dyDescent="0.25">
      <c r="A520" s="330"/>
      <c r="B520" s="272"/>
      <c r="C520" s="266"/>
      <c r="D520" s="266"/>
      <c r="E520" s="266"/>
      <c r="F520" s="295"/>
      <c r="G520" s="295"/>
      <c r="H520" s="295"/>
      <c r="I520" s="339"/>
      <c r="K520" s="269"/>
      <c r="L520" s="269"/>
      <c r="M520" s="269"/>
      <c r="N520" s="269"/>
      <c r="O520" s="269"/>
      <c r="P520" s="269"/>
      <c r="Q520" s="269"/>
      <c r="R520" s="269"/>
      <c r="S520" s="269"/>
      <c r="T520" s="269"/>
      <c r="U520" s="269"/>
      <c r="V520" s="269"/>
      <c r="W520" s="269"/>
    </row>
    <row r="521" spans="1:23" s="268" customFormat="1" ht="15" customHeight="1" x14ac:dyDescent="0.25">
      <c r="A521" s="330"/>
      <c r="B521" s="272"/>
      <c r="C521" s="266"/>
      <c r="D521" s="266"/>
      <c r="E521" s="266"/>
      <c r="F521" s="295"/>
      <c r="G521" s="295"/>
      <c r="H521" s="295"/>
      <c r="I521" s="339"/>
      <c r="K521" s="269"/>
      <c r="L521" s="269"/>
      <c r="M521" s="269"/>
      <c r="N521" s="269"/>
      <c r="O521" s="269"/>
      <c r="P521" s="269"/>
      <c r="Q521" s="269"/>
      <c r="R521" s="269"/>
      <c r="S521" s="269"/>
      <c r="T521" s="269"/>
      <c r="U521" s="269"/>
      <c r="V521" s="269"/>
      <c r="W521" s="269"/>
    </row>
    <row r="522" spans="1:23" s="268" customFormat="1" ht="15" customHeight="1" x14ac:dyDescent="0.25">
      <c r="A522" s="330"/>
      <c r="B522" s="272"/>
      <c r="C522" s="266"/>
      <c r="D522" s="266"/>
      <c r="E522" s="266"/>
      <c r="F522" s="295"/>
      <c r="G522" s="295"/>
      <c r="H522" s="295"/>
      <c r="I522" s="339"/>
      <c r="K522" s="269"/>
      <c r="L522" s="269"/>
      <c r="M522" s="269"/>
      <c r="N522" s="269"/>
      <c r="O522" s="269"/>
      <c r="P522" s="269"/>
      <c r="Q522" s="269"/>
      <c r="R522" s="269"/>
      <c r="S522" s="269"/>
      <c r="T522" s="269"/>
      <c r="U522" s="269"/>
      <c r="V522" s="269"/>
      <c r="W522" s="269"/>
    </row>
    <row r="523" spans="1:23" s="268" customFormat="1" ht="15" customHeight="1" x14ac:dyDescent="0.25">
      <c r="A523" s="330"/>
      <c r="B523" s="272"/>
      <c r="C523" s="266"/>
      <c r="D523" s="266"/>
      <c r="E523" s="266"/>
      <c r="F523" s="295"/>
      <c r="G523" s="295"/>
      <c r="H523" s="295"/>
      <c r="I523" s="339"/>
      <c r="K523" s="269"/>
      <c r="L523" s="269"/>
      <c r="M523" s="269"/>
      <c r="N523" s="269"/>
      <c r="O523" s="269"/>
      <c r="P523" s="269"/>
      <c r="Q523" s="269"/>
      <c r="R523" s="269"/>
      <c r="S523" s="269"/>
      <c r="T523" s="269"/>
      <c r="U523" s="269"/>
      <c r="V523" s="269"/>
      <c r="W523" s="269"/>
    </row>
    <row r="524" spans="1:23" s="268" customFormat="1" ht="15" customHeight="1" x14ac:dyDescent="0.25">
      <c r="A524" s="330"/>
      <c r="B524" s="272"/>
      <c r="C524" s="266"/>
      <c r="D524" s="266"/>
      <c r="E524" s="266"/>
      <c r="F524" s="295"/>
      <c r="G524" s="295"/>
      <c r="H524" s="295"/>
      <c r="I524" s="339"/>
      <c r="K524" s="269"/>
      <c r="L524" s="269"/>
      <c r="M524" s="269"/>
      <c r="N524" s="269"/>
      <c r="O524" s="269"/>
      <c r="P524" s="269"/>
      <c r="Q524" s="269"/>
      <c r="R524" s="269"/>
      <c r="S524" s="269"/>
      <c r="T524" s="269"/>
      <c r="U524" s="269"/>
      <c r="V524" s="269"/>
      <c r="W524" s="269"/>
    </row>
    <row r="525" spans="1:23" s="268" customFormat="1" ht="15" customHeight="1" x14ac:dyDescent="0.25">
      <c r="A525" s="330"/>
      <c r="B525" s="272"/>
      <c r="C525" s="266"/>
      <c r="D525" s="266"/>
      <c r="E525" s="266"/>
      <c r="F525" s="295"/>
      <c r="G525" s="295"/>
      <c r="H525" s="295"/>
      <c r="I525" s="339"/>
      <c r="K525" s="269"/>
      <c r="L525" s="269"/>
      <c r="M525" s="269"/>
      <c r="N525" s="269"/>
      <c r="O525" s="269"/>
      <c r="P525" s="269"/>
      <c r="Q525" s="269"/>
      <c r="R525" s="269"/>
      <c r="S525" s="269"/>
      <c r="T525" s="269"/>
      <c r="U525" s="269"/>
      <c r="V525" s="269"/>
      <c r="W525" s="269"/>
    </row>
    <row r="526" spans="1:23" s="268" customFormat="1" ht="15" customHeight="1" x14ac:dyDescent="0.25">
      <c r="A526" s="330"/>
      <c r="B526" s="272"/>
      <c r="C526" s="266"/>
      <c r="D526" s="266"/>
      <c r="E526" s="266"/>
      <c r="F526" s="295"/>
      <c r="G526" s="295"/>
      <c r="H526" s="295"/>
      <c r="I526" s="339"/>
      <c r="K526" s="269"/>
      <c r="L526" s="269"/>
      <c r="M526" s="269"/>
      <c r="N526" s="269"/>
      <c r="O526" s="269"/>
      <c r="P526" s="269"/>
      <c r="Q526" s="269"/>
      <c r="R526" s="269"/>
      <c r="S526" s="269"/>
      <c r="T526" s="269"/>
      <c r="U526" s="269"/>
      <c r="V526" s="269"/>
      <c r="W526" s="269"/>
    </row>
    <row r="527" spans="1:23" s="268" customFormat="1" ht="15" customHeight="1" x14ac:dyDescent="0.25">
      <c r="A527" s="330"/>
      <c r="B527" s="272"/>
      <c r="C527" s="266"/>
      <c r="D527" s="266"/>
      <c r="E527" s="266"/>
      <c r="F527" s="295"/>
      <c r="G527" s="295"/>
      <c r="H527" s="295"/>
      <c r="I527" s="339"/>
      <c r="K527" s="269"/>
      <c r="L527" s="269"/>
      <c r="M527" s="269"/>
      <c r="N527" s="269"/>
      <c r="O527" s="269"/>
      <c r="P527" s="269"/>
      <c r="Q527" s="269"/>
      <c r="R527" s="269"/>
      <c r="S527" s="269"/>
      <c r="T527" s="269"/>
      <c r="U527" s="269"/>
      <c r="V527" s="269"/>
      <c r="W527" s="269"/>
    </row>
    <row r="528" spans="1:23" s="268" customFormat="1" ht="15" customHeight="1" x14ac:dyDescent="0.25">
      <c r="A528" s="330"/>
      <c r="B528" s="272"/>
      <c r="C528" s="266"/>
      <c r="D528" s="266"/>
      <c r="E528" s="266"/>
      <c r="F528" s="295"/>
      <c r="G528" s="295"/>
      <c r="H528" s="295"/>
      <c r="I528" s="339"/>
      <c r="K528" s="269"/>
      <c r="L528" s="269"/>
      <c r="M528" s="269"/>
      <c r="N528" s="269"/>
      <c r="O528" s="269"/>
      <c r="P528" s="269"/>
      <c r="Q528" s="269"/>
      <c r="R528" s="269"/>
      <c r="S528" s="269"/>
      <c r="T528" s="269"/>
      <c r="U528" s="269"/>
      <c r="V528" s="269"/>
      <c r="W528" s="269"/>
    </row>
    <row r="529" spans="1:23" s="268" customFormat="1" ht="15" customHeight="1" x14ac:dyDescent="0.25">
      <c r="A529" s="330"/>
      <c r="B529" s="272"/>
      <c r="C529" s="266"/>
      <c r="D529" s="266"/>
      <c r="E529" s="266"/>
      <c r="F529" s="295"/>
      <c r="G529" s="295"/>
      <c r="H529" s="295"/>
      <c r="I529" s="339"/>
      <c r="K529" s="269"/>
      <c r="L529" s="269"/>
      <c r="M529" s="269"/>
      <c r="N529" s="269"/>
      <c r="O529" s="269"/>
      <c r="P529" s="269"/>
      <c r="Q529" s="269"/>
      <c r="R529" s="269"/>
      <c r="S529" s="269"/>
      <c r="T529" s="269"/>
      <c r="U529" s="269"/>
      <c r="V529" s="269"/>
      <c r="W529" s="269"/>
    </row>
    <row r="530" spans="1:23" s="268" customFormat="1" ht="15" customHeight="1" x14ac:dyDescent="0.25">
      <c r="A530" s="330"/>
      <c r="B530" s="272"/>
      <c r="C530" s="266"/>
      <c r="D530" s="266"/>
      <c r="E530" s="266"/>
      <c r="F530" s="295"/>
      <c r="G530" s="295"/>
      <c r="H530" s="295"/>
      <c r="I530" s="339"/>
      <c r="K530" s="269"/>
      <c r="L530" s="269"/>
      <c r="M530" s="269"/>
      <c r="N530" s="269"/>
      <c r="O530" s="269"/>
      <c r="P530" s="269"/>
      <c r="Q530" s="269"/>
      <c r="R530" s="269"/>
      <c r="S530" s="269"/>
      <c r="T530" s="269"/>
      <c r="U530" s="269"/>
      <c r="V530" s="269"/>
      <c r="W530" s="269"/>
    </row>
    <row r="531" spans="1:23" s="268" customFormat="1" ht="15" customHeight="1" x14ac:dyDescent="0.25">
      <c r="A531" s="330"/>
      <c r="B531" s="272"/>
      <c r="C531" s="266"/>
      <c r="D531" s="266"/>
      <c r="E531" s="266"/>
      <c r="F531" s="295"/>
      <c r="G531" s="295"/>
      <c r="H531" s="295"/>
      <c r="I531" s="339"/>
      <c r="K531" s="269"/>
      <c r="L531" s="269"/>
      <c r="M531" s="269"/>
      <c r="N531" s="269"/>
      <c r="O531" s="269"/>
      <c r="P531" s="269"/>
      <c r="Q531" s="269"/>
      <c r="R531" s="269"/>
      <c r="S531" s="269"/>
      <c r="T531" s="269"/>
      <c r="U531" s="269"/>
      <c r="V531" s="269"/>
      <c r="W531" s="269"/>
    </row>
    <row r="532" spans="1:23" s="268" customFormat="1" ht="15" customHeight="1" x14ac:dyDescent="0.25">
      <c r="A532" s="330"/>
      <c r="B532" s="272"/>
      <c r="C532" s="266"/>
      <c r="D532" s="266"/>
      <c r="E532" s="266"/>
      <c r="F532" s="295"/>
      <c r="G532" s="295"/>
      <c r="H532" s="295"/>
      <c r="I532" s="339"/>
      <c r="K532" s="269"/>
      <c r="L532" s="269"/>
      <c r="M532" s="269"/>
      <c r="N532" s="269"/>
      <c r="O532" s="269"/>
      <c r="P532" s="269"/>
      <c r="Q532" s="269"/>
      <c r="R532" s="269"/>
      <c r="S532" s="269"/>
      <c r="T532" s="269"/>
      <c r="U532" s="269"/>
      <c r="V532" s="269"/>
      <c r="W532" s="269"/>
    </row>
    <row r="533" spans="1:23" s="268" customFormat="1" ht="15" customHeight="1" x14ac:dyDescent="0.25">
      <c r="A533" s="330"/>
      <c r="B533" s="272"/>
      <c r="C533" s="266"/>
      <c r="D533" s="266"/>
      <c r="E533" s="266"/>
      <c r="F533" s="295"/>
      <c r="G533" s="295"/>
      <c r="H533" s="295"/>
      <c r="I533" s="339"/>
      <c r="K533" s="269"/>
      <c r="L533" s="269"/>
      <c r="M533" s="269"/>
      <c r="N533" s="269"/>
      <c r="O533" s="269"/>
      <c r="P533" s="269"/>
      <c r="Q533" s="269"/>
      <c r="R533" s="269"/>
      <c r="S533" s="269"/>
      <c r="T533" s="269"/>
      <c r="U533" s="269"/>
      <c r="V533" s="269"/>
      <c r="W533" s="269"/>
    </row>
    <row r="534" spans="1:23" s="268" customFormat="1" ht="15" customHeight="1" x14ac:dyDescent="0.25">
      <c r="A534" s="330"/>
      <c r="B534" s="272"/>
      <c r="C534" s="266"/>
      <c r="D534" s="266"/>
      <c r="E534" s="266"/>
      <c r="F534" s="295"/>
      <c r="G534" s="295"/>
      <c r="H534" s="295"/>
      <c r="I534" s="339"/>
      <c r="K534" s="269"/>
      <c r="L534" s="269"/>
      <c r="M534" s="269"/>
      <c r="N534" s="269"/>
      <c r="O534" s="269"/>
      <c r="P534" s="269"/>
      <c r="Q534" s="269"/>
      <c r="R534" s="269"/>
      <c r="S534" s="269"/>
      <c r="T534" s="269"/>
      <c r="U534" s="269"/>
      <c r="V534" s="269"/>
      <c r="W534" s="269"/>
    </row>
    <row r="535" spans="1:23" s="268" customFormat="1" ht="15" customHeight="1" x14ac:dyDescent="0.25">
      <c r="A535" s="330"/>
      <c r="B535" s="272"/>
      <c r="C535" s="266"/>
      <c r="D535" s="266"/>
      <c r="E535" s="266"/>
      <c r="F535" s="295"/>
      <c r="G535" s="295"/>
      <c r="H535" s="295"/>
      <c r="I535" s="339"/>
      <c r="K535" s="269"/>
      <c r="L535" s="269"/>
      <c r="M535" s="269"/>
      <c r="N535" s="269"/>
      <c r="O535" s="269"/>
      <c r="P535" s="269"/>
      <c r="Q535" s="269"/>
      <c r="R535" s="269"/>
      <c r="S535" s="269"/>
      <c r="T535" s="269"/>
      <c r="U535" s="269"/>
      <c r="V535" s="269"/>
      <c r="W535" s="269"/>
    </row>
    <row r="536" spans="1:23" s="268" customFormat="1" ht="15" customHeight="1" x14ac:dyDescent="0.25">
      <c r="A536" s="330"/>
      <c r="B536" s="272"/>
      <c r="C536" s="266"/>
      <c r="D536" s="266"/>
      <c r="E536" s="266"/>
      <c r="F536" s="295"/>
      <c r="G536" s="295"/>
      <c r="H536" s="295"/>
      <c r="I536" s="339"/>
      <c r="K536" s="269"/>
      <c r="L536" s="269"/>
      <c r="M536" s="269"/>
      <c r="N536" s="269"/>
      <c r="O536" s="269"/>
      <c r="P536" s="269"/>
      <c r="Q536" s="269"/>
      <c r="R536" s="269"/>
      <c r="S536" s="269"/>
      <c r="T536" s="269"/>
      <c r="U536" s="269"/>
      <c r="V536" s="269"/>
      <c r="W536" s="269"/>
    </row>
    <row r="537" spans="1:23" s="268" customFormat="1" ht="15" customHeight="1" x14ac:dyDescent="0.25">
      <c r="A537" s="330"/>
      <c r="B537" s="272"/>
      <c r="C537" s="266"/>
      <c r="D537" s="266"/>
      <c r="E537" s="266"/>
      <c r="F537" s="295"/>
      <c r="G537" s="295"/>
      <c r="H537" s="295"/>
      <c r="I537" s="339"/>
      <c r="K537" s="269"/>
      <c r="L537" s="269"/>
      <c r="M537" s="269"/>
      <c r="N537" s="269"/>
      <c r="O537" s="269"/>
      <c r="P537" s="269"/>
      <c r="Q537" s="269"/>
      <c r="R537" s="269"/>
      <c r="S537" s="269"/>
      <c r="T537" s="269"/>
      <c r="U537" s="269"/>
      <c r="V537" s="269"/>
      <c r="W537" s="269"/>
    </row>
    <row r="538" spans="1:23" s="268" customFormat="1" ht="15" customHeight="1" x14ac:dyDescent="0.25">
      <c r="A538" s="330"/>
      <c r="B538" s="272"/>
      <c r="C538" s="266"/>
      <c r="D538" s="266"/>
      <c r="E538" s="266"/>
      <c r="F538" s="295"/>
      <c r="G538" s="295"/>
      <c r="H538" s="295"/>
      <c r="I538" s="339"/>
      <c r="K538" s="269"/>
      <c r="L538" s="269"/>
      <c r="M538" s="269"/>
      <c r="N538" s="269"/>
      <c r="O538" s="269"/>
      <c r="P538" s="269"/>
      <c r="Q538" s="269"/>
      <c r="R538" s="269"/>
      <c r="S538" s="269"/>
      <c r="T538" s="269"/>
      <c r="U538" s="269"/>
      <c r="V538" s="269"/>
      <c r="W538" s="269"/>
    </row>
    <row r="539" spans="1:23" s="268" customFormat="1" ht="15" customHeight="1" x14ac:dyDescent="0.25">
      <c r="A539" s="330"/>
      <c r="B539" s="272"/>
      <c r="C539" s="266"/>
      <c r="D539" s="266"/>
      <c r="E539" s="266"/>
      <c r="F539" s="295"/>
      <c r="G539" s="295"/>
      <c r="H539" s="295"/>
      <c r="I539" s="339"/>
      <c r="K539" s="269"/>
      <c r="L539" s="269"/>
      <c r="M539" s="269"/>
      <c r="N539" s="269"/>
      <c r="O539" s="269"/>
      <c r="P539" s="269"/>
      <c r="Q539" s="269"/>
      <c r="R539" s="269"/>
      <c r="S539" s="269"/>
      <c r="T539" s="269"/>
      <c r="U539" s="269"/>
      <c r="V539" s="269"/>
      <c r="W539" s="269"/>
    </row>
    <row r="540" spans="1:23" s="268" customFormat="1" ht="15" customHeight="1" x14ac:dyDescent="0.25">
      <c r="A540" s="330"/>
      <c r="B540" s="272"/>
      <c r="C540" s="266"/>
      <c r="D540" s="266"/>
      <c r="E540" s="266"/>
      <c r="F540" s="295"/>
      <c r="G540" s="295"/>
      <c r="H540" s="295"/>
      <c r="I540" s="339"/>
      <c r="K540" s="269"/>
      <c r="L540" s="269"/>
      <c r="M540" s="269"/>
      <c r="N540" s="269"/>
      <c r="O540" s="269"/>
      <c r="P540" s="269"/>
      <c r="Q540" s="269"/>
      <c r="R540" s="269"/>
      <c r="S540" s="269"/>
      <c r="T540" s="269"/>
      <c r="U540" s="269"/>
      <c r="V540" s="269"/>
      <c r="W540" s="269"/>
    </row>
    <row r="541" spans="1:23" s="268" customFormat="1" ht="15" customHeight="1" x14ac:dyDescent="0.25">
      <c r="A541" s="330"/>
      <c r="B541" s="272"/>
      <c r="C541" s="266"/>
      <c r="D541" s="266"/>
      <c r="E541" s="266"/>
      <c r="F541" s="295"/>
      <c r="G541" s="295"/>
      <c r="H541" s="295"/>
      <c r="I541" s="339"/>
      <c r="K541" s="269"/>
      <c r="L541" s="269"/>
      <c r="M541" s="269"/>
      <c r="N541" s="269"/>
      <c r="O541" s="269"/>
      <c r="P541" s="269"/>
      <c r="Q541" s="269"/>
      <c r="R541" s="269"/>
      <c r="S541" s="269"/>
      <c r="T541" s="269"/>
      <c r="U541" s="269"/>
      <c r="V541" s="269"/>
      <c r="W541" s="269"/>
    </row>
    <row r="542" spans="1:23" s="268" customFormat="1" ht="15" customHeight="1" x14ac:dyDescent="0.25">
      <c r="A542" s="330"/>
      <c r="B542" s="272"/>
      <c r="C542" s="266"/>
      <c r="D542" s="266"/>
      <c r="E542" s="266"/>
      <c r="F542" s="295"/>
      <c r="G542" s="295"/>
      <c r="H542" s="295"/>
      <c r="I542" s="339"/>
      <c r="K542" s="269"/>
      <c r="L542" s="269"/>
      <c r="M542" s="269"/>
      <c r="N542" s="269"/>
      <c r="O542" s="269"/>
      <c r="P542" s="269"/>
      <c r="Q542" s="269"/>
      <c r="R542" s="269"/>
      <c r="S542" s="269"/>
      <c r="T542" s="269"/>
      <c r="U542" s="269"/>
      <c r="V542" s="269"/>
      <c r="W542" s="269"/>
    </row>
    <row r="543" spans="1:23" s="268" customFormat="1" ht="15" customHeight="1" x14ac:dyDescent="0.25">
      <c r="A543" s="330"/>
      <c r="B543" s="272"/>
      <c r="C543" s="266"/>
      <c r="D543" s="266"/>
      <c r="E543" s="266"/>
      <c r="F543" s="295"/>
      <c r="G543" s="295"/>
      <c r="H543" s="295"/>
      <c r="I543" s="339"/>
      <c r="K543" s="269"/>
      <c r="L543" s="269"/>
      <c r="M543" s="269"/>
      <c r="N543" s="269"/>
      <c r="O543" s="269"/>
      <c r="P543" s="269"/>
      <c r="Q543" s="269"/>
      <c r="R543" s="269"/>
      <c r="S543" s="269"/>
      <c r="T543" s="269"/>
      <c r="U543" s="269"/>
      <c r="V543" s="269"/>
      <c r="W543" s="269"/>
    </row>
    <row r="544" spans="1:23" s="268" customFormat="1" ht="15" customHeight="1" x14ac:dyDescent="0.25">
      <c r="A544" s="330"/>
      <c r="B544" s="272"/>
      <c r="C544" s="266"/>
      <c r="D544" s="266"/>
      <c r="E544" s="266"/>
      <c r="F544" s="295"/>
      <c r="G544" s="295"/>
      <c r="H544" s="295"/>
      <c r="I544" s="339"/>
      <c r="K544" s="269"/>
      <c r="L544" s="269"/>
      <c r="M544" s="269"/>
      <c r="N544" s="269"/>
      <c r="O544" s="269"/>
      <c r="P544" s="269"/>
      <c r="Q544" s="269"/>
      <c r="R544" s="269"/>
      <c r="S544" s="269"/>
      <c r="T544" s="269"/>
      <c r="U544" s="269"/>
      <c r="V544" s="269"/>
      <c r="W544" s="269"/>
    </row>
    <row r="545" spans="1:23" s="268" customFormat="1" ht="15" customHeight="1" x14ac:dyDescent="0.25">
      <c r="A545" s="330"/>
      <c r="B545" s="272"/>
      <c r="C545" s="266"/>
      <c r="D545" s="266"/>
      <c r="E545" s="266"/>
      <c r="F545" s="295"/>
      <c r="G545" s="295"/>
      <c r="H545" s="295"/>
      <c r="I545" s="339"/>
      <c r="K545" s="269"/>
      <c r="L545" s="269"/>
      <c r="M545" s="269"/>
      <c r="N545" s="269"/>
      <c r="O545" s="269"/>
      <c r="P545" s="269"/>
      <c r="Q545" s="269"/>
      <c r="R545" s="269"/>
      <c r="S545" s="269"/>
      <c r="T545" s="269"/>
      <c r="U545" s="269"/>
      <c r="V545" s="269"/>
      <c r="W545" s="269"/>
    </row>
    <row r="546" spans="1:23" s="268" customFormat="1" ht="15" customHeight="1" x14ac:dyDescent="0.25">
      <c r="A546" s="330"/>
      <c r="B546" s="272"/>
      <c r="C546" s="266"/>
      <c r="D546" s="266"/>
      <c r="E546" s="266"/>
      <c r="F546" s="295"/>
      <c r="G546" s="295"/>
      <c r="H546" s="295"/>
      <c r="I546" s="339"/>
      <c r="K546" s="269"/>
      <c r="L546" s="269"/>
      <c r="M546" s="269"/>
      <c r="N546" s="269"/>
      <c r="O546" s="269"/>
      <c r="P546" s="269"/>
      <c r="Q546" s="269"/>
      <c r="R546" s="269"/>
      <c r="S546" s="269"/>
      <c r="T546" s="269"/>
      <c r="U546" s="269"/>
      <c r="V546" s="269"/>
      <c r="W546" s="269"/>
    </row>
    <row r="547" spans="1:23" s="268" customFormat="1" ht="15" customHeight="1" x14ac:dyDescent="0.25">
      <c r="A547" s="330"/>
      <c r="B547" s="272"/>
      <c r="C547" s="266"/>
      <c r="D547" s="266"/>
      <c r="E547" s="266"/>
      <c r="F547" s="295"/>
      <c r="G547" s="295"/>
      <c r="H547" s="295"/>
      <c r="I547" s="339"/>
      <c r="K547" s="269"/>
      <c r="L547" s="269"/>
      <c r="M547" s="269"/>
      <c r="N547" s="269"/>
      <c r="O547" s="269"/>
      <c r="P547" s="269"/>
      <c r="Q547" s="269"/>
      <c r="R547" s="269"/>
      <c r="S547" s="269"/>
      <c r="T547" s="269"/>
      <c r="U547" s="269"/>
      <c r="V547" s="269"/>
      <c r="W547" s="269"/>
    </row>
    <row r="548" spans="1:23" s="268" customFormat="1" ht="15" customHeight="1" x14ac:dyDescent="0.25">
      <c r="A548" s="330"/>
      <c r="B548" s="272"/>
      <c r="C548" s="266"/>
      <c r="D548" s="266"/>
      <c r="E548" s="266"/>
      <c r="F548" s="295"/>
      <c r="G548" s="295"/>
      <c r="H548" s="295"/>
      <c r="I548" s="339"/>
      <c r="K548" s="269"/>
      <c r="L548" s="269"/>
      <c r="M548" s="269"/>
      <c r="N548" s="269"/>
      <c r="O548" s="269"/>
      <c r="P548" s="269"/>
      <c r="Q548" s="269"/>
      <c r="R548" s="269"/>
      <c r="S548" s="269"/>
      <c r="T548" s="269"/>
      <c r="U548" s="269"/>
      <c r="V548" s="269"/>
      <c r="W548" s="269"/>
    </row>
    <row r="549" spans="1:23" s="268" customFormat="1" ht="15" customHeight="1" x14ac:dyDescent="0.25">
      <c r="A549" s="330"/>
      <c r="B549" s="272"/>
      <c r="C549" s="266"/>
      <c r="D549" s="266"/>
      <c r="E549" s="266"/>
      <c r="F549" s="295"/>
      <c r="G549" s="295"/>
      <c r="H549" s="295"/>
      <c r="I549" s="339"/>
      <c r="K549" s="269"/>
      <c r="L549" s="269"/>
      <c r="M549" s="269"/>
      <c r="N549" s="269"/>
      <c r="O549" s="269"/>
      <c r="P549" s="269"/>
      <c r="Q549" s="269"/>
      <c r="R549" s="269"/>
      <c r="S549" s="269"/>
      <c r="T549" s="269"/>
      <c r="U549" s="269"/>
      <c r="V549" s="269"/>
      <c r="W549" s="269"/>
    </row>
    <row r="550" spans="1:23" s="268" customFormat="1" ht="15" customHeight="1" x14ac:dyDescent="0.25">
      <c r="A550" s="330"/>
      <c r="B550" s="272"/>
      <c r="C550" s="266"/>
      <c r="D550" s="266"/>
      <c r="E550" s="266"/>
      <c r="F550" s="295"/>
      <c r="G550" s="295"/>
      <c r="H550" s="295"/>
      <c r="I550" s="339"/>
      <c r="K550" s="269"/>
      <c r="L550" s="269"/>
      <c r="M550" s="269"/>
      <c r="N550" s="269"/>
      <c r="O550" s="269"/>
      <c r="P550" s="269"/>
      <c r="Q550" s="269"/>
      <c r="R550" s="269"/>
      <c r="S550" s="269"/>
      <c r="T550" s="269"/>
      <c r="U550" s="269"/>
      <c r="V550" s="269"/>
      <c r="W550" s="269"/>
    </row>
    <row r="551" spans="1:23" s="268" customFormat="1" ht="15" customHeight="1" x14ac:dyDescent="0.25">
      <c r="A551" s="330"/>
      <c r="B551" s="272"/>
      <c r="C551" s="266"/>
      <c r="D551" s="266"/>
      <c r="E551" s="266"/>
      <c r="F551" s="295"/>
      <c r="G551" s="295"/>
      <c r="H551" s="295"/>
      <c r="I551" s="339"/>
      <c r="K551" s="269"/>
      <c r="L551" s="269"/>
      <c r="M551" s="269"/>
      <c r="N551" s="269"/>
      <c r="O551" s="269"/>
      <c r="P551" s="269"/>
      <c r="Q551" s="269"/>
      <c r="R551" s="269"/>
      <c r="S551" s="269"/>
      <c r="T551" s="269"/>
      <c r="U551" s="269"/>
      <c r="V551" s="269"/>
      <c r="W551" s="269"/>
    </row>
    <row r="552" spans="1:23" s="268" customFormat="1" ht="15" customHeight="1" x14ac:dyDescent="0.25">
      <c r="A552" s="330"/>
      <c r="B552" s="272"/>
      <c r="C552" s="266"/>
      <c r="D552" s="266"/>
      <c r="E552" s="266"/>
      <c r="F552" s="295"/>
      <c r="G552" s="295"/>
      <c r="H552" s="295"/>
      <c r="I552" s="339"/>
      <c r="K552" s="269"/>
      <c r="L552" s="269"/>
      <c r="M552" s="269"/>
      <c r="N552" s="269"/>
      <c r="O552" s="269"/>
      <c r="P552" s="269"/>
      <c r="Q552" s="269"/>
      <c r="R552" s="269"/>
      <c r="S552" s="269"/>
      <c r="T552" s="269"/>
      <c r="U552" s="269"/>
      <c r="V552" s="269"/>
      <c r="W552" s="269"/>
    </row>
    <row r="553" spans="1:23" s="268" customFormat="1" ht="15" customHeight="1" x14ac:dyDescent="0.25">
      <c r="A553" s="330"/>
      <c r="B553" s="272"/>
      <c r="C553" s="266"/>
      <c r="D553" s="266"/>
      <c r="E553" s="266"/>
      <c r="F553" s="295"/>
      <c r="G553" s="295"/>
      <c r="H553" s="295"/>
      <c r="I553" s="339"/>
      <c r="K553" s="269"/>
      <c r="L553" s="269"/>
      <c r="M553" s="269"/>
      <c r="N553" s="269"/>
      <c r="O553" s="269"/>
      <c r="P553" s="269"/>
      <c r="Q553" s="269"/>
      <c r="R553" s="269"/>
      <c r="S553" s="269"/>
      <c r="T553" s="269"/>
      <c r="U553" s="269"/>
      <c r="V553" s="269"/>
      <c r="W553" s="269"/>
    </row>
    <row r="554" spans="1:23" s="268" customFormat="1" ht="15" customHeight="1" x14ac:dyDescent="0.25">
      <c r="A554" s="330"/>
      <c r="B554" s="272"/>
      <c r="C554" s="266"/>
      <c r="D554" s="266"/>
      <c r="E554" s="266"/>
      <c r="F554" s="295"/>
      <c r="G554" s="295"/>
      <c r="H554" s="295"/>
      <c r="I554" s="339"/>
      <c r="K554" s="269"/>
      <c r="L554" s="269"/>
      <c r="M554" s="269"/>
      <c r="N554" s="269"/>
      <c r="O554" s="269"/>
      <c r="P554" s="269"/>
      <c r="Q554" s="269"/>
      <c r="R554" s="269"/>
      <c r="S554" s="269"/>
      <c r="T554" s="269"/>
      <c r="U554" s="269"/>
      <c r="V554" s="269"/>
      <c r="W554" s="269"/>
    </row>
    <row r="555" spans="1:23" s="268" customFormat="1" ht="15" customHeight="1" x14ac:dyDescent="0.25">
      <c r="A555" s="330"/>
      <c r="B555" s="272"/>
      <c r="C555" s="266"/>
      <c r="D555" s="266"/>
      <c r="E555" s="266"/>
      <c r="F555" s="295"/>
      <c r="G555" s="295"/>
      <c r="H555" s="295"/>
      <c r="I555" s="339"/>
      <c r="K555" s="269"/>
      <c r="L555" s="269"/>
      <c r="M555" s="269"/>
      <c r="N555" s="269"/>
      <c r="O555" s="269"/>
      <c r="P555" s="269"/>
      <c r="Q555" s="269"/>
      <c r="R555" s="269"/>
      <c r="S555" s="269"/>
      <c r="T555" s="269"/>
      <c r="U555" s="269"/>
      <c r="V555" s="269"/>
      <c r="W555" s="269"/>
    </row>
    <row r="556" spans="1:23" s="268" customFormat="1" ht="15" customHeight="1" x14ac:dyDescent="0.25">
      <c r="A556" s="330"/>
      <c r="B556" s="272"/>
      <c r="C556" s="266"/>
      <c r="D556" s="266"/>
      <c r="E556" s="266"/>
      <c r="F556" s="295"/>
      <c r="G556" s="295"/>
      <c r="H556" s="295"/>
      <c r="I556" s="339"/>
      <c r="K556" s="269"/>
      <c r="L556" s="269"/>
      <c r="M556" s="269"/>
      <c r="N556" s="269"/>
      <c r="O556" s="269"/>
      <c r="P556" s="269"/>
      <c r="Q556" s="269"/>
      <c r="R556" s="269"/>
      <c r="S556" s="269"/>
      <c r="T556" s="269"/>
      <c r="U556" s="269"/>
      <c r="V556" s="269"/>
      <c r="W556" s="269"/>
    </row>
    <row r="557" spans="1:23" s="268" customFormat="1" ht="15" customHeight="1" x14ac:dyDescent="0.25">
      <c r="A557" s="330"/>
      <c r="B557" s="272"/>
      <c r="C557" s="266"/>
      <c r="D557" s="266"/>
      <c r="E557" s="266"/>
      <c r="F557" s="295"/>
      <c r="G557" s="295"/>
      <c r="H557" s="295"/>
      <c r="I557" s="339"/>
      <c r="K557" s="269"/>
      <c r="L557" s="269"/>
      <c r="M557" s="269"/>
      <c r="N557" s="269"/>
      <c r="O557" s="269"/>
      <c r="P557" s="269"/>
      <c r="Q557" s="269"/>
      <c r="R557" s="269"/>
      <c r="S557" s="269"/>
      <c r="T557" s="269"/>
      <c r="U557" s="269"/>
      <c r="V557" s="269"/>
      <c r="W557" s="269"/>
    </row>
    <row r="558" spans="1:23" s="268" customFormat="1" ht="15" customHeight="1" x14ac:dyDescent="0.25">
      <c r="A558" s="330"/>
      <c r="B558" s="272"/>
      <c r="C558" s="266"/>
      <c r="D558" s="266"/>
      <c r="E558" s="266"/>
      <c r="F558" s="295"/>
      <c r="G558" s="295"/>
      <c r="H558" s="295"/>
      <c r="I558" s="339"/>
      <c r="K558" s="269"/>
      <c r="L558" s="269"/>
      <c r="M558" s="269"/>
      <c r="N558" s="269"/>
      <c r="O558" s="269"/>
      <c r="P558" s="269"/>
      <c r="Q558" s="269"/>
      <c r="R558" s="269"/>
      <c r="S558" s="269"/>
      <c r="T558" s="269"/>
      <c r="U558" s="269"/>
      <c r="V558" s="269"/>
      <c r="W558" s="269"/>
    </row>
    <row r="559" spans="1:23" s="268" customFormat="1" ht="15" customHeight="1" x14ac:dyDescent="0.25">
      <c r="A559" s="330"/>
      <c r="B559" s="272"/>
      <c r="C559" s="266"/>
      <c r="D559" s="266"/>
      <c r="E559" s="266"/>
      <c r="F559" s="295"/>
      <c r="G559" s="295"/>
      <c r="H559" s="295"/>
      <c r="I559" s="339"/>
      <c r="K559" s="269"/>
      <c r="L559" s="269"/>
      <c r="M559" s="269"/>
      <c r="N559" s="269"/>
      <c r="O559" s="269"/>
      <c r="P559" s="269"/>
      <c r="Q559" s="269"/>
      <c r="R559" s="269"/>
      <c r="S559" s="269"/>
      <c r="T559" s="269"/>
      <c r="U559" s="269"/>
      <c r="V559" s="269"/>
      <c r="W559" s="269"/>
    </row>
    <row r="560" spans="1:23" s="268" customFormat="1" ht="15" customHeight="1" x14ac:dyDescent="0.25">
      <c r="A560" s="330"/>
      <c r="B560" s="272"/>
      <c r="C560" s="266"/>
      <c r="D560" s="266"/>
      <c r="E560" s="266"/>
      <c r="F560" s="295"/>
      <c r="G560" s="295"/>
      <c r="H560" s="295"/>
      <c r="I560" s="339"/>
      <c r="K560" s="269"/>
      <c r="L560" s="269"/>
      <c r="M560" s="269"/>
      <c r="N560" s="269"/>
      <c r="O560" s="269"/>
      <c r="P560" s="269"/>
      <c r="Q560" s="269"/>
      <c r="R560" s="269"/>
      <c r="S560" s="269"/>
      <c r="T560" s="269"/>
      <c r="U560" s="269"/>
      <c r="V560" s="269"/>
      <c r="W560" s="269"/>
    </row>
    <row r="561" spans="1:23" s="268" customFormat="1" ht="15" customHeight="1" x14ac:dyDescent="0.25">
      <c r="A561" s="330"/>
      <c r="B561" s="272"/>
      <c r="C561" s="266"/>
      <c r="D561" s="266"/>
      <c r="E561" s="266"/>
      <c r="F561" s="295"/>
      <c r="G561" s="295"/>
      <c r="H561" s="295"/>
      <c r="I561" s="339"/>
      <c r="K561" s="269"/>
      <c r="L561" s="269"/>
      <c r="M561" s="269"/>
      <c r="N561" s="269"/>
      <c r="O561" s="269"/>
      <c r="P561" s="269"/>
      <c r="Q561" s="269"/>
      <c r="R561" s="269"/>
      <c r="S561" s="269"/>
      <c r="T561" s="269"/>
      <c r="U561" s="269"/>
      <c r="V561" s="269"/>
      <c r="W561" s="269"/>
    </row>
    <row r="562" spans="1:23" s="268" customFormat="1" ht="15" customHeight="1" x14ac:dyDescent="0.25">
      <c r="A562" s="330"/>
      <c r="B562" s="272"/>
      <c r="C562" s="266"/>
      <c r="D562" s="266"/>
      <c r="E562" s="266"/>
      <c r="F562" s="295"/>
      <c r="G562" s="295"/>
      <c r="H562" s="295"/>
      <c r="I562" s="339"/>
      <c r="K562" s="269"/>
      <c r="L562" s="269"/>
      <c r="M562" s="269"/>
      <c r="N562" s="269"/>
      <c r="O562" s="269"/>
      <c r="P562" s="269"/>
      <c r="Q562" s="269"/>
      <c r="R562" s="269"/>
      <c r="S562" s="269"/>
      <c r="T562" s="269"/>
      <c r="U562" s="269"/>
      <c r="V562" s="269"/>
      <c r="W562" s="269"/>
    </row>
    <row r="563" spans="1:23" s="268" customFormat="1" ht="15" customHeight="1" x14ac:dyDescent="0.25">
      <c r="A563" s="330"/>
      <c r="B563" s="272"/>
      <c r="C563" s="266"/>
      <c r="D563" s="266"/>
      <c r="E563" s="266"/>
      <c r="F563" s="295"/>
      <c r="G563" s="295"/>
      <c r="H563" s="295"/>
      <c r="I563" s="339"/>
      <c r="K563" s="269"/>
      <c r="L563" s="269"/>
      <c r="M563" s="269"/>
      <c r="N563" s="269"/>
      <c r="O563" s="269"/>
      <c r="P563" s="269"/>
      <c r="Q563" s="269"/>
      <c r="R563" s="269"/>
      <c r="S563" s="269"/>
      <c r="T563" s="269"/>
      <c r="U563" s="269"/>
      <c r="V563" s="269"/>
      <c r="W563" s="269"/>
    </row>
    <row r="564" spans="1:23" s="268" customFormat="1" ht="15" customHeight="1" x14ac:dyDescent="0.25">
      <c r="A564" s="330"/>
      <c r="B564" s="272"/>
      <c r="C564" s="266"/>
      <c r="D564" s="266"/>
      <c r="E564" s="266"/>
      <c r="F564" s="295"/>
      <c r="G564" s="295"/>
      <c r="H564" s="295"/>
      <c r="I564" s="339"/>
      <c r="K564" s="269"/>
      <c r="L564" s="269"/>
      <c r="M564" s="269"/>
      <c r="N564" s="269"/>
      <c r="O564" s="269"/>
      <c r="P564" s="269"/>
      <c r="Q564" s="269"/>
      <c r="R564" s="269"/>
      <c r="S564" s="269"/>
      <c r="T564" s="269"/>
      <c r="U564" s="269"/>
      <c r="V564" s="269"/>
      <c r="W564" s="269"/>
    </row>
    <row r="565" spans="1:23" s="268" customFormat="1" ht="15" customHeight="1" x14ac:dyDescent="0.25">
      <c r="A565" s="330"/>
      <c r="B565" s="272"/>
      <c r="C565" s="266"/>
      <c r="D565" s="266"/>
      <c r="E565" s="266"/>
      <c r="F565" s="295"/>
      <c r="G565" s="295"/>
      <c r="H565" s="295"/>
      <c r="I565" s="339"/>
      <c r="K565" s="269"/>
      <c r="L565" s="269"/>
      <c r="M565" s="269"/>
      <c r="N565" s="269"/>
      <c r="O565" s="269"/>
      <c r="P565" s="269"/>
      <c r="Q565" s="269"/>
      <c r="R565" s="269"/>
      <c r="S565" s="269"/>
      <c r="T565" s="269"/>
      <c r="U565" s="269"/>
      <c r="V565" s="269"/>
      <c r="W565" s="269"/>
    </row>
    <row r="566" spans="1:23" s="268" customFormat="1" ht="15" customHeight="1" x14ac:dyDescent="0.25">
      <c r="A566" s="330"/>
      <c r="B566" s="272"/>
      <c r="C566" s="266"/>
      <c r="D566" s="266"/>
      <c r="E566" s="266"/>
      <c r="F566" s="295"/>
      <c r="G566" s="295"/>
      <c r="H566" s="295"/>
      <c r="I566" s="339"/>
      <c r="K566" s="269"/>
      <c r="L566" s="269"/>
      <c r="M566" s="269"/>
      <c r="N566" s="269"/>
      <c r="O566" s="269"/>
      <c r="P566" s="269"/>
      <c r="Q566" s="269"/>
      <c r="R566" s="269"/>
      <c r="S566" s="269"/>
      <c r="T566" s="269"/>
      <c r="U566" s="269"/>
      <c r="V566" s="269"/>
      <c r="W566" s="269"/>
    </row>
    <row r="567" spans="1:23" s="268" customFormat="1" ht="15" customHeight="1" x14ac:dyDescent="0.25">
      <c r="A567" s="330"/>
      <c r="B567" s="272"/>
      <c r="C567" s="266"/>
      <c r="D567" s="266"/>
      <c r="E567" s="266"/>
      <c r="F567" s="295"/>
      <c r="G567" s="295"/>
      <c r="H567" s="295"/>
      <c r="I567" s="339"/>
      <c r="K567" s="269"/>
      <c r="L567" s="269"/>
      <c r="M567" s="269"/>
      <c r="N567" s="269"/>
      <c r="O567" s="269"/>
      <c r="P567" s="269"/>
      <c r="Q567" s="269"/>
      <c r="R567" s="269"/>
      <c r="S567" s="269"/>
      <c r="T567" s="269"/>
      <c r="U567" s="269"/>
      <c r="V567" s="269"/>
      <c r="W567" s="269"/>
    </row>
    <row r="568" spans="1:23" s="268" customFormat="1" ht="15" customHeight="1" x14ac:dyDescent="0.25">
      <c r="A568" s="330"/>
      <c r="B568" s="272"/>
      <c r="C568" s="266"/>
      <c r="D568" s="266"/>
      <c r="E568" s="266"/>
      <c r="F568" s="295"/>
      <c r="G568" s="295"/>
      <c r="H568" s="295"/>
      <c r="I568" s="339"/>
      <c r="K568" s="269"/>
      <c r="L568" s="269"/>
      <c r="M568" s="269"/>
      <c r="N568" s="269"/>
      <c r="O568" s="269"/>
      <c r="P568" s="269"/>
      <c r="Q568" s="269"/>
      <c r="R568" s="269"/>
      <c r="S568" s="269"/>
      <c r="T568" s="269"/>
      <c r="U568" s="269"/>
      <c r="V568" s="269"/>
      <c r="W568" s="269"/>
    </row>
    <row r="569" spans="1:23" s="268" customFormat="1" ht="15" customHeight="1" x14ac:dyDescent="0.25">
      <c r="A569" s="330"/>
      <c r="B569" s="272"/>
      <c r="C569" s="266"/>
      <c r="D569" s="266"/>
      <c r="E569" s="266"/>
      <c r="F569" s="295"/>
      <c r="G569" s="295"/>
      <c r="H569" s="295"/>
      <c r="I569" s="339"/>
      <c r="K569" s="269"/>
      <c r="L569" s="269"/>
      <c r="M569" s="269"/>
      <c r="N569" s="269"/>
      <c r="O569" s="269"/>
      <c r="P569" s="269"/>
      <c r="Q569" s="269"/>
      <c r="R569" s="269"/>
      <c r="S569" s="269"/>
      <c r="T569" s="269"/>
      <c r="U569" s="269"/>
      <c r="V569" s="269"/>
      <c r="W569" s="269"/>
    </row>
    <row r="570" spans="1:23" s="268" customFormat="1" ht="15" customHeight="1" x14ac:dyDescent="0.25">
      <c r="A570" s="330"/>
      <c r="B570" s="272"/>
      <c r="C570" s="266"/>
      <c r="D570" s="266"/>
      <c r="E570" s="266"/>
      <c r="F570" s="295"/>
      <c r="G570" s="295"/>
      <c r="H570" s="295"/>
      <c r="I570" s="339"/>
      <c r="K570" s="269"/>
      <c r="L570" s="269"/>
      <c r="M570" s="269"/>
      <c r="N570" s="269"/>
      <c r="O570" s="269"/>
      <c r="P570" s="269"/>
      <c r="Q570" s="269"/>
      <c r="R570" s="269"/>
      <c r="S570" s="269"/>
      <c r="T570" s="269"/>
      <c r="U570" s="269"/>
      <c r="V570" s="269"/>
      <c r="W570" s="269"/>
    </row>
    <row r="571" spans="1:23" s="268" customFormat="1" ht="15" customHeight="1" x14ac:dyDescent="0.25">
      <c r="A571" s="330"/>
      <c r="B571" s="272"/>
      <c r="C571" s="266"/>
      <c r="D571" s="266"/>
      <c r="E571" s="266"/>
      <c r="F571" s="295"/>
      <c r="G571" s="295"/>
      <c r="H571" s="295"/>
      <c r="I571" s="339"/>
      <c r="K571" s="269"/>
      <c r="L571" s="269"/>
      <c r="M571" s="269"/>
      <c r="N571" s="269"/>
      <c r="O571" s="269"/>
      <c r="P571" s="269"/>
      <c r="Q571" s="269"/>
      <c r="R571" s="269"/>
      <c r="S571" s="269"/>
      <c r="T571" s="269"/>
      <c r="U571" s="269"/>
      <c r="V571" s="269"/>
      <c r="W571" s="269"/>
    </row>
    <row r="572" spans="1:23" s="268" customFormat="1" ht="15" customHeight="1" x14ac:dyDescent="0.25">
      <c r="A572" s="330"/>
      <c r="B572" s="272"/>
      <c r="C572" s="266"/>
      <c r="D572" s="266"/>
      <c r="E572" s="266"/>
      <c r="F572" s="295"/>
      <c r="G572" s="295"/>
      <c r="H572" s="295"/>
      <c r="I572" s="339"/>
      <c r="K572" s="269"/>
      <c r="L572" s="269"/>
      <c r="M572" s="269"/>
      <c r="N572" s="269"/>
      <c r="O572" s="269"/>
      <c r="P572" s="269"/>
      <c r="Q572" s="269"/>
      <c r="R572" s="269"/>
      <c r="S572" s="269"/>
      <c r="T572" s="269"/>
      <c r="U572" s="269"/>
      <c r="V572" s="269"/>
      <c r="W572" s="269"/>
    </row>
    <row r="573" spans="1:23" s="268" customFormat="1" ht="15" customHeight="1" x14ac:dyDescent="0.25">
      <c r="A573" s="330"/>
      <c r="B573" s="272"/>
      <c r="C573" s="266"/>
      <c r="D573" s="266"/>
      <c r="E573" s="266"/>
      <c r="F573" s="295"/>
      <c r="G573" s="295"/>
      <c r="H573" s="295"/>
      <c r="I573" s="339"/>
      <c r="K573" s="269"/>
      <c r="L573" s="269"/>
      <c r="M573" s="269"/>
      <c r="N573" s="269"/>
      <c r="O573" s="269"/>
      <c r="P573" s="269"/>
      <c r="Q573" s="269"/>
      <c r="R573" s="269"/>
      <c r="S573" s="269"/>
      <c r="T573" s="269"/>
      <c r="U573" s="269"/>
      <c r="V573" s="269"/>
      <c r="W573" s="269"/>
    </row>
    <row r="574" spans="1:23" s="268" customFormat="1" ht="15" customHeight="1" x14ac:dyDescent="0.25">
      <c r="A574" s="330"/>
      <c r="B574" s="272"/>
      <c r="C574" s="266"/>
      <c r="D574" s="266"/>
      <c r="E574" s="266"/>
      <c r="F574" s="295"/>
      <c r="G574" s="295"/>
      <c r="H574" s="295"/>
      <c r="I574" s="339"/>
      <c r="K574" s="269"/>
      <c r="L574" s="269"/>
      <c r="M574" s="269"/>
      <c r="N574" s="269"/>
      <c r="O574" s="269"/>
      <c r="P574" s="269"/>
      <c r="Q574" s="269"/>
      <c r="R574" s="269"/>
      <c r="S574" s="269"/>
      <c r="T574" s="269"/>
      <c r="U574" s="269"/>
      <c r="V574" s="269"/>
      <c r="W574" s="269"/>
    </row>
    <row r="575" spans="1:23" s="268" customFormat="1" ht="15" customHeight="1" x14ac:dyDescent="0.25">
      <c r="A575" s="330"/>
      <c r="B575" s="272"/>
      <c r="C575" s="266"/>
      <c r="D575" s="266"/>
      <c r="E575" s="266"/>
      <c r="F575" s="295"/>
      <c r="G575" s="295"/>
      <c r="H575" s="295"/>
      <c r="I575" s="339"/>
      <c r="K575" s="269"/>
      <c r="L575" s="269"/>
      <c r="M575" s="269"/>
      <c r="N575" s="269"/>
      <c r="O575" s="269"/>
      <c r="P575" s="269"/>
      <c r="Q575" s="269"/>
      <c r="R575" s="269"/>
      <c r="S575" s="269"/>
      <c r="T575" s="269"/>
      <c r="U575" s="269"/>
      <c r="V575" s="269"/>
      <c r="W575" s="269"/>
    </row>
    <row r="576" spans="1:23" s="268" customFormat="1" ht="15" customHeight="1" x14ac:dyDescent="0.25">
      <c r="A576" s="330"/>
      <c r="B576" s="272"/>
      <c r="C576" s="266"/>
      <c r="D576" s="266"/>
      <c r="E576" s="266"/>
      <c r="F576" s="295"/>
      <c r="G576" s="295"/>
      <c r="H576" s="295"/>
      <c r="I576" s="339"/>
      <c r="K576" s="269"/>
      <c r="L576" s="269"/>
      <c r="M576" s="269"/>
      <c r="N576" s="269"/>
      <c r="O576" s="269"/>
      <c r="P576" s="269"/>
      <c r="Q576" s="269"/>
      <c r="R576" s="269"/>
      <c r="S576" s="269"/>
      <c r="T576" s="269"/>
      <c r="U576" s="269"/>
      <c r="V576" s="269"/>
      <c r="W576" s="269"/>
    </row>
    <row r="577" spans="1:23" s="268" customFormat="1" ht="15" customHeight="1" x14ac:dyDescent="0.25">
      <c r="A577" s="330"/>
      <c r="B577" s="272"/>
      <c r="C577" s="266"/>
      <c r="D577" s="266"/>
      <c r="E577" s="266"/>
      <c r="F577" s="295"/>
      <c r="G577" s="295"/>
      <c r="H577" s="295"/>
      <c r="I577" s="339"/>
      <c r="K577" s="269"/>
      <c r="L577" s="269"/>
      <c r="M577" s="269"/>
      <c r="N577" s="269"/>
      <c r="O577" s="269"/>
      <c r="P577" s="269"/>
      <c r="Q577" s="269"/>
      <c r="R577" s="269"/>
      <c r="S577" s="269"/>
      <c r="T577" s="269"/>
      <c r="U577" s="269"/>
      <c r="V577" s="269"/>
      <c r="W577" s="269"/>
    </row>
    <row r="578" spans="1:23" s="268" customFormat="1" ht="15" customHeight="1" x14ac:dyDescent="0.25">
      <c r="A578" s="330"/>
      <c r="B578" s="272"/>
      <c r="C578" s="266"/>
      <c r="D578" s="266"/>
      <c r="E578" s="266"/>
      <c r="F578" s="295"/>
      <c r="G578" s="295"/>
      <c r="H578" s="295"/>
      <c r="I578" s="339"/>
      <c r="K578" s="269"/>
      <c r="L578" s="269"/>
      <c r="M578" s="269"/>
      <c r="N578" s="269"/>
      <c r="O578" s="269"/>
      <c r="P578" s="269"/>
      <c r="Q578" s="269"/>
      <c r="R578" s="269"/>
      <c r="S578" s="269"/>
      <c r="T578" s="269"/>
      <c r="U578" s="269"/>
      <c r="V578" s="269"/>
      <c r="W578" s="269"/>
    </row>
    <row r="579" spans="1:23" s="268" customFormat="1" ht="15" customHeight="1" x14ac:dyDescent="0.25">
      <c r="A579" s="330"/>
      <c r="B579" s="272"/>
      <c r="C579" s="266"/>
      <c r="D579" s="266"/>
      <c r="E579" s="266"/>
      <c r="F579" s="295"/>
      <c r="G579" s="295"/>
      <c r="H579" s="295"/>
      <c r="I579" s="339"/>
      <c r="K579" s="269"/>
      <c r="L579" s="269"/>
      <c r="M579" s="269"/>
      <c r="N579" s="269"/>
      <c r="O579" s="269"/>
      <c r="P579" s="269"/>
      <c r="Q579" s="269"/>
      <c r="R579" s="269"/>
      <c r="S579" s="269"/>
      <c r="T579" s="269"/>
      <c r="U579" s="269"/>
      <c r="V579" s="269"/>
      <c r="W579" s="269"/>
    </row>
    <row r="580" spans="1:23" s="268" customFormat="1" ht="15" customHeight="1" x14ac:dyDescent="0.25">
      <c r="A580" s="330"/>
      <c r="B580" s="272"/>
      <c r="C580" s="266"/>
      <c r="D580" s="266"/>
      <c r="E580" s="266"/>
      <c r="F580" s="295"/>
      <c r="G580" s="295"/>
      <c r="H580" s="295"/>
      <c r="I580" s="339"/>
      <c r="K580" s="269"/>
      <c r="L580" s="269"/>
      <c r="M580" s="269"/>
      <c r="N580" s="269"/>
      <c r="O580" s="269"/>
      <c r="P580" s="269"/>
      <c r="Q580" s="269"/>
      <c r="R580" s="269"/>
      <c r="S580" s="269"/>
      <c r="T580" s="269"/>
      <c r="U580" s="269"/>
      <c r="V580" s="269"/>
      <c r="W580" s="269"/>
    </row>
    <row r="581" spans="1:23" s="268" customFormat="1" ht="15" customHeight="1" x14ac:dyDescent="0.25">
      <c r="A581" s="330"/>
      <c r="B581" s="272"/>
      <c r="C581" s="266"/>
      <c r="D581" s="266"/>
      <c r="E581" s="266"/>
      <c r="F581" s="295"/>
      <c r="G581" s="295"/>
      <c r="H581" s="295"/>
      <c r="I581" s="339"/>
      <c r="K581" s="269"/>
      <c r="L581" s="269"/>
      <c r="M581" s="269"/>
      <c r="N581" s="269"/>
      <c r="O581" s="269"/>
      <c r="P581" s="269"/>
      <c r="Q581" s="269"/>
      <c r="R581" s="269"/>
      <c r="S581" s="269"/>
      <c r="T581" s="269"/>
      <c r="U581" s="269"/>
      <c r="V581" s="269"/>
      <c r="W581" s="269"/>
    </row>
    <row r="582" spans="1:23" s="268" customFormat="1" ht="15" customHeight="1" x14ac:dyDescent="0.25">
      <c r="A582" s="330"/>
      <c r="B582" s="272"/>
      <c r="C582" s="266"/>
      <c r="D582" s="266"/>
      <c r="E582" s="266"/>
      <c r="F582" s="295"/>
      <c r="G582" s="295"/>
      <c r="H582" s="295"/>
      <c r="I582" s="339"/>
      <c r="K582" s="269"/>
      <c r="L582" s="269"/>
      <c r="M582" s="269"/>
      <c r="N582" s="269"/>
      <c r="O582" s="269"/>
      <c r="P582" s="269"/>
      <c r="Q582" s="269"/>
      <c r="R582" s="269"/>
      <c r="S582" s="269"/>
      <c r="T582" s="269"/>
      <c r="U582" s="269"/>
      <c r="V582" s="269"/>
      <c r="W582" s="269"/>
    </row>
    <row r="583" spans="1:23" s="268" customFormat="1" ht="15" customHeight="1" x14ac:dyDescent="0.25">
      <c r="A583" s="330"/>
      <c r="B583" s="272"/>
      <c r="C583" s="266"/>
      <c r="D583" s="266"/>
      <c r="E583" s="266"/>
      <c r="F583" s="295"/>
      <c r="G583" s="295"/>
      <c r="H583" s="295"/>
      <c r="I583" s="339"/>
      <c r="K583" s="269"/>
      <c r="L583" s="269"/>
      <c r="M583" s="269"/>
      <c r="N583" s="269"/>
      <c r="O583" s="269"/>
      <c r="P583" s="269"/>
      <c r="Q583" s="269"/>
      <c r="R583" s="269"/>
      <c r="S583" s="269"/>
      <c r="T583" s="269"/>
      <c r="U583" s="269"/>
      <c r="V583" s="269"/>
      <c r="W583" s="269"/>
    </row>
    <row r="584" spans="1:23" s="268" customFormat="1" ht="15" customHeight="1" x14ac:dyDescent="0.25">
      <c r="A584" s="330"/>
      <c r="B584" s="272"/>
      <c r="C584" s="266"/>
      <c r="D584" s="266"/>
      <c r="E584" s="266"/>
      <c r="F584" s="295"/>
      <c r="G584" s="295"/>
      <c r="H584" s="295"/>
      <c r="I584" s="339"/>
      <c r="K584" s="269"/>
      <c r="L584" s="269"/>
      <c r="M584" s="269"/>
      <c r="N584" s="269"/>
      <c r="O584" s="269"/>
      <c r="P584" s="269"/>
      <c r="Q584" s="269"/>
      <c r="R584" s="269"/>
      <c r="S584" s="269"/>
      <c r="T584" s="269"/>
      <c r="U584" s="269"/>
      <c r="V584" s="269"/>
      <c r="W584" s="269"/>
    </row>
    <row r="585" spans="1:23" s="268" customFormat="1" ht="15" customHeight="1" x14ac:dyDescent="0.25">
      <c r="A585" s="330"/>
      <c r="B585" s="272"/>
      <c r="C585" s="266"/>
      <c r="D585" s="266"/>
      <c r="E585" s="266"/>
      <c r="F585" s="295"/>
      <c r="G585" s="295"/>
      <c r="H585" s="295"/>
      <c r="I585" s="339"/>
      <c r="K585" s="269"/>
      <c r="L585" s="269"/>
      <c r="M585" s="269"/>
      <c r="N585" s="269"/>
      <c r="O585" s="269"/>
      <c r="P585" s="269"/>
      <c r="Q585" s="269"/>
      <c r="R585" s="269"/>
      <c r="S585" s="269"/>
      <c r="T585" s="269"/>
      <c r="U585" s="269"/>
      <c r="V585" s="269"/>
      <c r="W585" s="269"/>
    </row>
    <row r="586" spans="1:23" s="268" customFormat="1" ht="15" customHeight="1" x14ac:dyDescent="0.25">
      <c r="A586" s="330"/>
      <c r="B586" s="272"/>
      <c r="C586" s="266"/>
      <c r="D586" s="266"/>
      <c r="E586" s="266"/>
      <c r="F586" s="295"/>
      <c r="G586" s="295"/>
      <c r="H586" s="295"/>
      <c r="I586" s="339"/>
      <c r="K586" s="269"/>
      <c r="L586" s="269"/>
      <c r="M586" s="269"/>
      <c r="N586" s="269"/>
      <c r="O586" s="269"/>
      <c r="P586" s="269"/>
      <c r="Q586" s="269"/>
      <c r="R586" s="269"/>
      <c r="S586" s="269"/>
      <c r="T586" s="269"/>
      <c r="U586" s="269"/>
      <c r="V586" s="269"/>
      <c r="W586" s="269"/>
    </row>
    <row r="587" spans="1:23" s="268" customFormat="1" ht="15" customHeight="1" x14ac:dyDescent="0.25">
      <c r="A587" s="330"/>
      <c r="B587" s="272"/>
      <c r="C587" s="266"/>
      <c r="D587" s="266"/>
      <c r="E587" s="266"/>
      <c r="F587" s="295"/>
      <c r="G587" s="295"/>
      <c r="H587" s="295"/>
      <c r="I587" s="339"/>
      <c r="K587" s="269"/>
      <c r="L587" s="269"/>
      <c r="M587" s="269"/>
      <c r="N587" s="269"/>
      <c r="O587" s="269"/>
      <c r="P587" s="269"/>
      <c r="Q587" s="269"/>
      <c r="R587" s="269"/>
      <c r="S587" s="269"/>
      <c r="T587" s="269"/>
      <c r="U587" s="269"/>
      <c r="V587" s="269"/>
      <c r="W587" s="269"/>
    </row>
    <row r="588" spans="1:23" s="268" customFormat="1" ht="15" customHeight="1" x14ac:dyDescent="0.25">
      <c r="A588" s="330"/>
      <c r="B588" s="272"/>
      <c r="C588" s="266"/>
      <c r="D588" s="266"/>
      <c r="E588" s="266"/>
      <c r="F588" s="295"/>
      <c r="G588" s="295"/>
      <c r="H588" s="295"/>
      <c r="I588" s="339"/>
      <c r="K588" s="269"/>
      <c r="L588" s="269"/>
      <c r="M588" s="269"/>
      <c r="N588" s="269"/>
      <c r="O588" s="269"/>
      <c r="P588" s="269"/>
      <c r="Q588" s="269"/>
      <c r="R588" s="269"/>
      <c r="S588" s="269"/>
      <c r="T588" s="269"/>
      <c r="U588" s="269"/>
      <c r="V588" s="269"/>
      <c r="W588" s="269"/>
    </row>
    <row r="589" spans="1:23" s="268" customFormat="1" ht="15" customHeight="1" x14ac:dyDescent="0.25">
      <c r="A589" s="330"/>
      <c r="B589" s="272"/>
      <c r="C589" s="266"/>
      <c r="D589" s="266"/>
      <c r="E589" s="266"/>
      <c r="F589" s="295"/>
      <c r="G589" s="295"/>
      <c r="H589" s="295"/>
      <c r="I589" s="339"/>
      <c r="K589" s="269"/>
      <c r="L589" s="269"/>
      <c r="M589" s="269"/>
      <c r="N589" s="269"/>
      <c r="O589" s="269"/>
      <c r="P589" s="269"/>
      <c r="Q589" s="269"/>
      <c r="R589" s="269"/>
      <c r="S589" s="269"/>
      <c r="T589" s="269"/>
      <c r="U589" s="269"/>
      <c r="V589" s="269"/>
      <c r="W589" s="269"/>
    </row>
    <row r="590" spans="1:23" s="268" customFormat="1" ht="15" customHeight="1" x14ac:dyDescent="0.25">
      <c r="A590" s="330"/>
      <c r="B590" s="272"/>
      <c r="C590" s="266"/>
      <c r="D590" s="266"/>
      <c r="E590" s="266"/>
      <c r="F590" s="295"/>
      <c r="G590" s="295"/>
      <c r="H590" s="295"/>
      <c r="I590" s="339"/>
      <c r="K590" s="269"/>
      <c r="L590" s="269"/>
      <c r="M590" s="269"/>
      <c r="N590" s="269"/>
      <c r="O590" s="269"/>
      <c r="P590" s="269"/>
      <c r="Q590" s="269"/>
      <c r="R590" s="269"/>
      <c r="S590" s="269"/>
      <c r="T590" s="269"/>
      <c r="U590" s="269"/>
      <c r="V590" s="269"/>
      <c r="W590" s="269"/>
    </row>
    <row r="591" spans="1:23" s="268" customFormat="1" ht="15" customHeight="1" x14ac:dyDescent="0.25">
      <c r="A591" s="330"/>
      <c r="B591" s="272"/>
      <c r="C591" s="266"/>
      <c r="D591" s="266"/>
      <c r="E591" s="266"/>
      <c r="F591" s="295"/>
      <c r="G591" s="295"/>
      <c r="H591" s="295"/>
      <c r="I591" s="339"/>
      <c r="K591" s="269"/>
      <c r="L591" s="269"/>
      <c r="M591" s="269"/>
      <c r="N591" s="269"/>
      <c r="O591" s="269"/>
      <c r="P591" s="269"/>
      <c r="Q591" s="269"/>
      <c r="R591" s="269"/>
      <c r="S591" s="269"/>
      <c r="T591" s="269"/>
      <c r="U591" s="269"/>
      <c r="V591" s="269"/>
      <c r="W591" s="269"/>
    </row>
    <row r="592" spans="1:23" s="268" customFormat="1" ht="15" customHeight="1" x14ac:dyDescent="0.25">
      <c r="A592" s="330"/>
      <c r="B592" s="272"/>
      <c r="C592" s="266"/>
      <c r="D592" s="266"/>
      <c r="E592" s="266"/>
      <c r="F592" s="295"/>
      <c r="G592" s="295"/>
      <c r="H592" s="295"/>
      <c r="I592" s="339"/>
      <c r="K592" s="269"/>
      <c r="L592" s="269"/>
      <c r="M592" s="269"/>
      <c r="N592" s="269"/>
      <c r="O592" s="269"/>
      <c r="P592" s="269"/>
      <c r="Q592" s="269"/>
      <c r="R592" s="269"/>
      <c r="S592" s="269"/>
      <c r="T592" s="269"/>
      <c r="U592" s="269"/>
      <c r="V592" s="269"/>
      <c r="W592" s="269"/>
    </row>
    <row r="593" spans="1:23" s="268" customFormat="1" ht="15" customHeight="1" x14ac:dyDescent="0.25">
      <c r="A593" s="330"/>
      <c r="B593" s="272"/>
      <c r="C593" s="266"/>
      <c r="D593" s="266"/>
      <c r="E593" s="266"/>
      <c r="F593" s="295"/>
      <c r="G593" s="295"/>
      <c r="H593" s="295"/>
      <c r="I593" s="339"/>
      <c r="K593" s="269"/>
      <c r="L593" s="269"/>
      <c r="M593" s="269"/>
      <c r="N593" s="269"/>
      <c r="O593" s="269"/>
      <c r="P593" s="269"/>
      <c r="Q593" s="269"/>
      <c r="R593" s="269"/>
      <c r="S593" s="269"/>
      <c r="T593" s="269"/>
      <c r="U593" s="269"/>
      <c r="V593" s="269"/>
      <c r="W593" s="269"/>
    </row>
    <row r="594" spans="1:23" s="268" customFormat="1" ht="15" customHeight="1" x14ac:dyDescent="0.25">
      <c r="A594" s="330"/>
      <c r="B594" s="272"/>
      <c r="C594" s="266"/>
      <c r="D594" s="266"/>
      <c r="E594" s="266"/>
      <c r="F594" s="295"/>
      <c r="G594" s="295"/>
      <c r="H594" s="295"/>
      <c r="I594" s="339"/>
      <c r="K594" s="269"/>
      <c r="L594" s="269"/>
      <c r="M594" s="269"/>
      <c r="N594" s="269"/>
      <c r="O594" s="269"/>
      <c r="P594" s="269"/>
      <c r="Q594" s="269"/>
      <c r="R594" s="269"/>
      <c r="S594" s="269"/>
      <c r="T594" s="269"/>
      <c r="U594" s="269"/>
      <c r="V594" s="269"/>
      <c r="W594" s="269"/>
    </row>
    <row r="595" spans="1:23" s="268" customFormat="1" ht="15" customHeight="1" x14ac:dyDescent="0.25">
      <c r="A595" s="330"/>
      <c r="B595" s="272"/>
      <c r="C595" s="266"/>
      <c r="D595" s="266"/>
      <c r="E595" s="266"/>
      <c r="F595" s="295"/>
      <c r="G595" s="295"/>
      <c r="H595" s="295"/>
      <c r="I595" s="339"/>
      <c r="K595" s="269"/>
      <c r="L595" s="269"/>
      <c r="M595" s="269"/>
      <c r="N595" s="269"/>
      <c r="O595" s="269"/>
      <c r="P595" s="269"/>
      <c r="Q595" s="269"/>
      <c r="R595" s="269"/>
      <c r="S595" s="269"/>
      <c r="T595" s="269"/>
      <c r="U595" s="269"/>
      <c r="V595" s="269"/>
      <c r="W595" s="269"/>
    </row>
    <row r="596" spans="1:23" s="268" customFormat="1" ht="15" customHeight="1" x14ac:dyDescent="0.25">
      <c r="A596" s="330"/>
      <c r="B596" s="272"/>
      <c r="C596" s="266"/>
      <c r="D596" s="266"/>
      <c r="E596" s="266"/>
      <c r="F596" s="295"/>
      <c r="G596" s="295"/>
      <c r="H596" s="295"/>
      <c r="I596" s="339"/>
      <c r="K596" s="269"/>
      <c r="L596" s="269"/>
      <c r="M596" s="269"/>
      <c r="N596" s="269"/>
      <c r="O596" s="269"/>
      <c r="P596" s="269"/>
      <c r="Q596" s="269"/>
      <c r="R596" s="269"/>
      <c r="S596" s="269"/>
      <c r="T596" s="269"/>
      <c r="U596" s="269"/>
      <c r="V596" s="269"/>
      <c r="W596" s="269"/>
    </row>
    <row r="597" spans="1:23" s="268" customFormat="1" ht="15" customHeight="1" x14ac:dyDescent="0.25">
      <c r="A597" s="330"/>
      <c r="B597" s="272"/>
      <c r="C597" s="266"/>
      <c r="D597" s="266"/>
      <c r="E597" s="266"/>
      <c r="F597" s="295"/>
      <c r="G597" s="295"/>
      <c r="H597" s="295"/>
      <c r="I597" s="339"/>
      <c r="K597" s="269"/>
      <c r="L597" s="269"/>
      <c r="M597" s="269"/>
      <c r="N597" s="269"/>
      <c r="O597" s="269"/>
      <c r="P597" s="269"/>
      <c r="Q597" s="269"/>
      <c r="R597" s="269"/>
      <c r="S597" s="269"/>
      <c r="T597" s="269"/>
      <c r="U597" s="269"/>
      <c r="V597" s="269"/>
      <c r="W597" s="269"/>
    </row>
    <row r="598" spans="1:23" s="268" customFormat="1" ht="15" customHeight="1" x14ac:dyDescent="0.25">
      <c r="A598" s="330"/>
      <c r="B598" s="272"/>
      <c r="C598" s="266"/>
      <c r="D598" s="266"/>
      <c r="E598" s="266"/>
      <c r="F598" s="295"/>
      <c r="G598" s="295"/>
      <c r="H598" s="295"/>
      <c r="I598" s="339"/>
      <c r="K598" s="269"/>
      <c r="L598" s="269"/>
      <c r="M598" s="269"/>
      <c r="N598" s="269"/>
      <c r="O598" s="269"/>
      <c r="P598" s="269"/>
      <c r="Q598" s="269"/>
      <c r="R598" s="269"/>
      <c r="S598" s="269"/>
      <c r="T598" s="269"/>
      <c r="U598" s="269"/>
      <c r="V598" s="269"/>
      <c r="W598" s="269"/>
    </row>
    <row r="599" spans="1:23" s="268" customFormat="1" ht="15" customHeight="1" x14ac:dyDescent="0.25">
      <c r="A599" s="330"/>
      <c r="B599" s="272"/>
      <c r="C599" s="266"/>
      <c r="D599" s="266"/>
      <c r="E599" s="266"/>
      <c r="F599" s="295"/>
      <c r="G599" s="295"/>
      <c r="H599" s="295"/>
      <c r="I599" s="339"/>
      <c r="K599" s="269"/>
      <c r="L599" s="269"/>
      <c r="M599" s="269"/>
      <c r="N599" s="269"/>
      <c r="O599" s="269"/>
      <c r="P599" s="269"/>
      <c r="Q599" s="269"/>
      <c r="R599" s="269"/>
      <c r="S599" s="269"/>
      <c r="T599" s="269"/>
      <c r="U599" s="269"/>
      <c r="V599" s="269"/>
      <c r="W599" s="269"/>
    </row>
    <row r="600" spans="1:23" s="268" customFormat="1" ht="15" customHeight="1" x14ac:dyDescent="0.25">
      <c r="A600" s="330"/>
      <c r="B600" s="272"/>
      <c r="C600" s="266"/>
      <c r="D600" s="266"/>
      <c r="E600" s="266"/>
      <c r="F600" s="295"/>
      <c r="G600" s="295"/>
      <c r="H600" s="295"/>
      <c r="I600" s="339"/>
      <c r="K600" s="269"/>
      <c r="L600" s="269"/>
      <c r="M600" s="269"/>
      <c r="N600" s="269"/>
      <c r="O600" s="269"/>
      <c r="P600" s="269"/>
      <c r="Q600" s="269"/>
      <c r="R600" s="269"/>
      <c r="S600" s="269"/>
      <c r="T600" s="269"/>
      <c r="U600" s="269"/>
      <c r="V600" s="269"/>
      <c r="W600" s="269"/>
    </row>
    <row r="601" spans="1:23" s="268" customFormat="1" ht="15" customHeight="1" x14ac:dyDescent="0.25">
      <c r="A601" s="330"/>
      <c r="B601" s="272"/>
      <c r="C601" s="266"/>
      <c r="D601" s="266"/>
      <c r="E601" s="266"/>
      <c r="F601" s="295"/>
      <c r="G601" s="295"/>
      <c r="H601" s="295"/>
      <c r="I601" s="339"/>
      <c r="K601" s="269"/>
      <c r="L601" s="269"/>
      <c r="M601" s="269"/>
      <c r="N601" s="269"/>
      <c r="O601" s="269"/>
      <c r="P601" s="269"/>
      <c r="Q601" s="269"/>
      <c r="R601" s="269"/>
      <c r="S601" s="269"/>
      <c r="T601" s="269"/>
      <c r="U601" s="269"/>
      <c r="V601" s="269"/>
      <c r="W601" s="269"/>
    </row>
    <row r="602" spans="1:23" s="268" customFormat="1" ht="15" customHeight="1" x14ac:dyDescent="0.25">
      <c r="A602" s="330"/>
      <c r="B602" s="272"/>
      <c r="C602" s="266"/>
      <c r="D602" s="266"/>
      <c r="E602" s="266"/>
      <c r="F602" s="295"/>
      <c r="G602" s="295"/>
      <c r="H602" s="295"/>
      <c r="I602" s="339"/>
      <c r="K602" s="269"/>
      <c r="L602" s="269"/>
      <c r="M602" s="269"/>
      <c r="N602" s="269"/>
      <c r="O602" s="269"/>
      <c r="P602" s="269"/>
      <c r="Q602" s="269"/>
      <c r="R602" s="269"/>
      <c r="S602" s="269"/>
      <c r="T602" s="269"/>
      <c r="U602" s="269"/>
      <c r="V602" s="269"/>
      <c r="W602" s="269"/>
    </row>
    <row r="603" spans="1:23" s="268" customFormat="1" ht="15" customHeight="1" x14ac:dyDescent="0.25">
      <c r="A603" s="330"/>
      <c r="B603" s="272"/>
      <c r="C603" s="266"/>
      <c r="D603" s="266"/>
      <c r="E603" s="266"/>
      <c r="F603" s="295"/>
      <c r="G603" s="295"/>
      <c r="H603" s="295"/>
      <c r="I603" s="339"/>
      <c r="K603" s="269"/>
      <c r="L603" s="269"/>
      <c r="M603" s="269"/>
      <c r="N603" s="269"/>
      <c r="O603" s="269"/>
      <c r="P603" s="269"/>
      <c r="Q603" s="269"/>
      <c r="R603" s="269"/>
      <c r="S603" s="269"/>
      <c r="T603" s="269"/>
      <c r="U603" s="269"/>
      <c r="V603" s="269"/>
      <c r="W603" s="269"/>
    </row>
    <row r="604" spans="1:23" s="268" customFormat="1" ht="15" customHeight="1" x14ac:dyDescent="0.25">
      <c r="A604" s="330"/>
      <c r="B604" s="272"/>
      <c r="C604" s="266"/>
      <c r="D604" s="266"/>
      <c r="E604" s="266"/>
      <c r="F604" s="295"/>
      <c r="G604" s="295"/>
      <c r="H604" s="295"/>
      <c r="I604" s="339"/>
      <c r="K604" s="269"/>
      <c r="L604" s="269"/>
      <c r="M604" s="269"/>
      <c r="N604" s="269"/>
      <c r="O604" s="269"/>
      <c r="P604" s="269"/>
      <c r="Q604" s="269"/>
      <c r="R604" s="269"/>
      <c r="S604" s="269"/>
      <c r="T604" s="269"/>
      <c r="U604" s="269"/>
      <c r="V604" s="269"/>
      <c r="W604" s="269"/>
    </row>
    <row r="605" spans="1:23" s="268" customFormat="1" ht="15" customHeight="1" x14ac:dyDescent="0.25">
      <c r="A605" s="330"/>
      <c r="B605" s="272"/>
      <c r="C605" s="266"/>
      <c r="D605" s="266"/>
      <c r="E605" s="266"/>
      <c r="F605" s="295"/>
      <c r="G605" s="295"/>
      <c r="H605" s="295"/>
      <c r="I605" s="339"/>
      <c r="K605" s="269"/>
      <c r="L605" s="269"/>
      <c r="M605" s="269"/>
      <c r="N605" s="269"/>
      <c r="O605" s="269"/>
      <c r="P605" s="269"/>
      <c r="Q605" s="269"/>
      <c r="R605" s="269"/>
      <c r="S605" s="269"/>
      <c r="T605" s="269"/>
      <c r="U605" s="269"/>
      <c r="V605" s="269"/>
      <c r="W605" s="269"/>
    </row>
    <row r="606" spans="1:23" s="268" customFormat="1" ht="15" customHeight="1" x14ac:dyDescent="0.25">
      <c r="A606" s="330"/>
      <c r="B606" s="272"/>
      <c r="C606" s="266"/>
      <c r="D606" s="266"/>
      <c r="E606" s="266"/>
      <c r="F606" s="295"/>
      <c r="G606" s="295"/>
      <c r="H606" s="295"/>
      <c r="I606" s="339"/>
      <c r="K606" s="269"/>
      <c r="L606" s="269"/>
      <c r="M606" s="269"/>
      <c r="N606" s="269"/>
      <c r="O606" s="269"/>
      <c r="P606" s="269"/>
      <c r="Q606" s="269"/>
      <c r="R606" s="269"/>
      <c r="S606" s="269"/>
      <c r="T606" s="269"/>
      <c r="U606" s="269"/>
      <c r="V606" s="269"/>
      <c r="W606" s="269"/>
    </row>
    <row r="607" spans="1:23" s="268" customFormat="1" ht="15" customHeight="1" x14ac:dyDescent="0.25">
      <c r="A607" s="330"/>
      <c r="B607" s="272"/>
      <c r="C607" s="266"/>
      <c r="D607" s="266"/>
      <c r="E607" s="266"/>
      <c r="F607" s="295"/>
      <c r="G607" s="295"/>
      <c r="H607" s="295"/>
      <c r="I607" s="339"/>
      <c r="K607" s="269"/>
      <c r="L607" s="269"/>
      <c r="M607" s="269"/>
      <c r="N607" s="269"/>
      <c r="O607" s="269"/>
      <c r="P607" s="269"/>
      <c r="Q607" s="269"/>
      <c r="R607" s="269"/>
      <c r="S607" s="269"/>
      <c r="T607" s="269"/>
      <c r="U607" s="269"/>
      <c r="V607" s="269"/>
      <c r="W607" s="269"/>
    </row>
    <row r="608" spans="1:23" s="268" customFormat="1" ht="15" customHeight="1" x14ac:dyDescent="0.25">
      <c r="A608" s="330"/>
      <c r="B608" s="272"/>
      <c r="C608" s="266"/>
      <c r="D608" s="266"/>
      <c r="E608" s="266"/>
      <c r="F608" s="295"/>
      <c r="G608" s="295"/>
      <c r="H608" s="295"/>
      <c r="I608" s="339"/>
      <c r="K608" s="269"/>
      <c r="L608" s="269"/>
      <c r="M608" s="269"/>
      <c r="N608" s="269"/>
      <c r="O608" s="269"/>
      <c r="P608" s="269"/>
      <c r="Q608" s="269"/>
      <c r="R608" s="269"/>
      <c r="S608" s="269"/>
      <c r="T608" s="269"/>
      <c r="U608" s="269"/>
      <c r="V608" s="269"/>
      <c r="W608" s="269"/>
    </row>
    <row r="609" spans="1:23" s="268" customFormat="1" ht="15" customHeight="1" x14ac:dyDescent="0.25">
      <c r="A609" s="330"/>
      <c r="B609" s="272"/>
      <c r="C609" s="266"/>
      <c r="D609" s="266"/>
      <c r="E609" s="266"/>
      <c r="F609" s="295"/>
      <c r="G609" s="295"/>
      <c r="H609" s="295"/>
      <c r="I609" s="339"/>
      <c r="K609" s="269"/>
      <c r="L609" s="269"/>
      <c r="M609" s="269"/>
      <c r="N609" s="269"/>
      <c r="O609" s="269"/>
      <c r="P609" s="269"/>
      <c r="Q609" s="269"/>
      <c r="R609" s="269"/>
      <c r="S609" s="269"/>
      <c r="T609" s="269"/>
      <c r="U609" s="269"/>
      <c r="V609" s="269"/>
      <c r="W609" s="269"/>
    </row>
    <row r="610" spans="1:23" s="268" customFormat="1" ht="15" customHeight="1" x14ac:dyDescent="0.25">
      <c r="A610" s="330"/>
      <c r="B610" s="272"/>
      <c r="C610" s="266"/>
      <c r="D610" s="266"/>
      <c r="E610" s="266"/>
      <c r="F610" s="295"/>
      <c r="G610" s="295"/>
      <c r="H610" s="295"/>
      <c r="I610" s="339"/>
      <c r="K610" s="269"/>
      <c r="L610" s="269"/>
      <c r="M610" s="269"/>
      <c r="N610" s="269"/>
      <c r="O610" s="269"/>
      <c r="P610" s="269"/>
      <c r="Q610" s="269"/>
      <c r="R610" s="269"/>
      <c r="S610" s="269"/>
      <c r="T610" s="269"/>
      <c r="U610" s="269"/>
      <c r="V610" s="269"/>
      <c r="W610" s="269"/>
    </row>
    <row r="611" spans="1:23" s="268" customFormat="1" ht="15" customHeight="1" x14ac:dyDescent="0.25">
      <c r="A611" s="330"/>
      <c r="B611" s="272"/>
      <c r="C611" s="266"/>
      <c r="D611" s="266"/>
      <c r="E611" s="266"/>
      <c r="F611" s="295"/>
      <c r="G611" s="295"/>
      <c r="H611" s="295"/>
      <c r="I611" s="339"/>
      <c r="K611" s="269"/>
      <c r="L611" s="269"/>
      <c r="M611" s="269"/>
      <c r="N611" s="269"/>
      <c r="O611" s="269"/>
      <c r="P611" s="269"/>
      <c r="Q611" s="269"/>
      <c r="R611" s="269"/>
      <c r="S611" s="269"/>
      <c r="T611" s="269"/>
      <c r="U611" s="269"/>
      <c r="V611" s="269"/>
      <c r="W611" s="269"/>
    </row>
    <row r="612" spans="1:23" s="268" customFormat="1" ht="15" customHeight="1" x14ac:dyDescent="0.25">
      <c r="A612" s="330"/>
      <c r="B612" s="272"/>
      <c r="C612" s="266"/>
      <c r="D612" s="266"/>
      <c r="E612" s="266"/>
      <c r="F612" s="295"/>
      <c r="G612" s="295"/>
      <c r="H612" s="295"/>
      <c r="I612" s="339"/>
      <c r="K612" s="269"/>
      <c r="L612" s="269"/>
      <c r="M612" s="269"/>
      <c r="N612" s="269"/>
      <c r="O612" s="269"/>
      <c r="P612" s="269"/>
      <c r="Q612" s="269"/>
      <c r="R612" s="269"/>
      <c r="S612" s="269"/>
      <c r="T612" s="269"/>
      <c r="U612" s="269"/>
      <c r="V612" s="269"/>
      <c r="W612" s="269"/>
    </row>
    <row r="613" spans="1:23" s="268" customFormat="1" ht="15" customHeight="1" x14ac:dyDescent="0.25">
      <c r="A613" s="330"/>
      <c r="B613" s="272"/>
      <c r="C613" s="266"/>
      <c r="D613" s="266"/>
      <c r="E613" s="266"/>
      <c r="F613" s="295"/>
      <c r="G613" s="295"/>
      <c r="H613" s="295"/>
      <c r="I613" s="339"/>
      <c r="K613" s="269"/>
      <c r="L613" s="269"/>
      <c r="M613" s="269"/>
      <c r="N613" s="269"/>
      <c r="O613" s="269"/>
      <c r="P613" s="269"/>
      <c r="Q613" s="269"/>
      <c r="R613" s="269"/>
      <c r="S613" s="269"/>
      <c r="T613" s="269"/>
      <c r="U613" s="269"/>
      <c r="V613" s="269"/>
      <c r="W613" s="269"/>
    </row>
    <row r="614" spans="1:23" s="268" customFormat="1" ht="15" customHeight="1" x14ac:dyDescent="0.25">
      <c r="A614" s="330"/>
      <c r="B614" s="272"/>
      <c r="C614" s="266"/>
      <c r="D614" s="266"/>
      <c r="E614" s="266"/>
      <c r="F614" s="295"/>
      <c r="G614" s="295"/>
      <c r="H614" s="295"/>
      <c r="I614" s="339"/>
      <c r="K614" s="269"/>
      <c r="L614" s="269"/>
      <c r="M614" s="269"/>
      <c r="N614" s="269"/>
      <c r="O614" s="269"/>
      <c r="P614" s="269"/>
      <c r="Q614" s="269"/>
      <c r="R614" s="269"/>
      <c r="S614" s="269"/>
      <c r="T614" s="269"/>
      <c r="U614" s="269"/>
      <c r="V614" s="269"/>
      <c r="W614" s="269"/>
    </row>
    <row r="615" spans="1:23" s="268" customFormat="1" ht="15" customHeight="1" x14ac:dyDescent="0.25">
      <c r="A615" s="330"/>
      <c r="B615" s="272"/>
      <c r="C615" s="266"/>
      <c r="D615" s="266"/>
      <c r="E615" s="266"/>
      <c r="F615" s="295"/>
      <c r="G615" s="295"/>
      <c r="H615" s="295"/>
      <c r="I615" s="339"/>
      <c r="K615" s="269"/>
      <c r="L615" s="269"/>
      <c r="M615" s="269"/>
      <c r="N615" s="269"/>
      <c r="O615" s="269"/>
      <c r="P615" s="269"/>
      <c r="Q615" s="269"/>
      <c r="R615" s="269"/>
      <c r="S615" s="269"/>
      <c r="T615" s="269"/>
      <c r="U615" s="269"/>
      <c r="V615" s="269"/>
      <c r="W615" s="269"/>
    </row>
    <row r="616" spans="1:23" s="268" customFormat="1" ht="15" customHeight="1" x14ac:dyDescent="0.25">
      <c r="A616" s="330"/>
      <c r="B616" s="272"/>
      <c r="C616" s="266"/>
      <c r="D616" s="266"/>
      <c r="E616" s="266"/>
      <c r="F616" s="295"/>
      <c r="G616" s="295"/>
      <c r="H616" s="295"/>
      <c r="I616" s="339"/>
      <c r="K616" s="269"/>
      <c r="L616" s="269"/>
      <c r="M616" s="269"/>
      <c r="N616" s="269"/>
      <c r="O616" s="269"/>
      <c r="P616" s="269"/>
      <c r="Q616" s="269"/>
      <c r="R616" s="269"/>
      <c r="S616" s="269"/>
      <c r="T616" s="269"/>
      <c r="U616" s="269"/>
      <c r="V616" s="269"/>
      <c r="W616" s="269"/>
    </row>
    <row r="617" spans="1:23" s="268" customFormat="1" ht="15" customHeight="1" x14ac:dyDescent="0.25">
      <c r="A617" s="330"/>
      <c r="B617" s="272"/>
      <c r="C617" s="266"/>
      <c r="D617" s="266"/>
      <c r="E617" s="266"/>
      <c r="F617" s="295"/>
      <c r="G617" s="295"/>
      <c r="H617" s="295"/>
      <c r="I617" s="339"/>
      <c r="K617" s="269"/>
      <c r="L617" s="269"/>
      <c r="M617" s="269"/>
      <c r="N617" s="269"/>
      <c r="O617" s="269"/>
      <c r="P617" s="269"/>
      <c r="Q617" s="269"/>
      <c r="R617" s="269"/>
      <c r="S617" s="269"/>
      <c r="T617" s="269"/>
      <c r="U617" s="269"/>
      <c r="V617" s="269"/>
      <c r="W617" s="269"/>
    </row>
    <row r="618" spans="1:23" s="268" customFormat="1" ht="15" customHeight="1" x14ac:dyDescent="0.25">
      <c r="A618" s="330"/>
      <c r="B618" s="272"/>
      <c r="C618" s="266"/>
      <c r="D618" s="266"/>
      <c r="E618" s="266"/>
      <c r="F618" s="295"/>
      <c r="G618" s="295"/>
      <c r="H618" s="295"/>
      <c r="I618" s="339"/>
      <c r="K618" s="269"/>
      <c r="L618" s="269"/>
      <c r="M618" s="269"/>
      <c r="N618" s="269"/>
      <c r="O618" s="269"/>
      <c r="P618" s="269"/>
      <c r="Q618" s="269"/>
      <c r="R618" s="269"/>
      <c r="S618" s="269"/>
      <c r="T618" s="269"/>
      <c r="U618" s="269"/>
      <c r="V618" s="269"/>
      <c r="W618" s="269"/>
    </row>
    <row r="619" spans="1:23" s="268" customFormat="1" ht="15" customHeight="1" x14ac:dyDescent="0.25">
      <c r="A619" s="330"/>
      <c r="B619" s="272"/>
      <c r="C619" s="266"/>
      <c r="D619" s="266"/>
      <c r="E619" s="266"/>
      <c r="F619" s="295"/>
      <c r="G619" s="295"/>
      <c r="H619" s="295"/>
      <c r="I619" s="339"/>
      <c r="K619" s="269"/>
      <c r="L619" s="269"/>
      <c r="M619" s="269"/>
      <c r="N619" s="269"/>
      <c r="O619" s="269"/>
      <c r="P619" s="269"/>
      <c r="Q619" s="269"/>
      <c r="R619" s="269"/>
      <c r="S619" s="269"/>
      <c r="T619" s="269"/>
      <c r="U619" s="269"/>
      <c r="V619" s="269"/>
      <c r="W619" s="269"/>
    </row>
    <row r="620" spans="1:23" s="268" customFormat="1" ht="15" customHeight="1" x14ac:dyDescent="0.25">
      <c r="A620" s="330"/>
      <c r="B620" s="272"/>
      <c r="C620" s="266"/>
      <c r="D620" s="266"/>
      <c r="E620" s="266"/>
      <c r="F620" s="295"/>
      <c r="G620" s="295"/>
      <c r="H620" s="295"/>
      <c r="I620" s="339"/>
      <c r="K620" s="269"/>
      <c r="L620" s="269"/>
      <c r="M620" s="269"/>
      <c r="N620" s="269"/>
      <c r="O620" s="269"/>
      <c r="P620" s="269"/>
      <c r="Q620" s="269"/>
      <c r="R620" s="269"/>
      <c r="S620" s="269"/>
      <c r="T620" s="269"/>
      <c r="U620" s="269"/>
      <c r="V620" s="269"/>
      <c r="W620" s="269"/>
    </row>
    <row r="621" spans="1:23" s="268" customFormat="1" ht="15" customHeight="1" x14ac:dyDescent="0.25">
      <c r="A621" s="330"/>
      <c r="B621" s="272"/>
      <c r="C621" s="266"/>
      <c r="D621" s="266"/>
      <c r="E621" s="266"/>
      <c r="F621" s="295"/>
      <c r="G621" s="295"/>
      <c r="H621" s="295"/>
      <c r="I621" s="339"/>
      <c r="K621" s="269"/>
      <c r="L621" s="269"/>
      <c r="M621" s="269"/>
      <c r="N621" s="269"/>
      <c r="O621" s="269"/>
      <c r="P621" s="269"/>
      <c r="Q621" s="269"/>
      <c r="R621" s="269"/>
      <c r="S621" s="269"/>
      <c r="T621" s="269"/>
      <c r="U621" s="269"/>
      <c r="V621" s="269"/>
      <c r="W621" s="269"/>
    </row>
    <row r="622" spans="1:23" s="268" customFormat="1" ht="15" customHeight="1" x14ac:dyDescent="0.25">
      <c r="A622" s="330"/>
      <c r="B622" s="272"/>
      <c r="C622" s="266"/>
      <c r="D622" s="266"/>
      <c r="E622" s="266"/>
      <c r="F622" s="295"/>
      <c r="G622" s="295"/>
      <c r="H622" s="295"/>
      <c r="I622" s="339"/>
      <c r="K622" s="269"/>
      <c r="L622" s="269"/>
      <c r="M622" s="269"/>
      <c r="N622" s="269"/>
      <c r="O622" s="269"/>
      <c r="P622" s="269"/>
      <c r="Q622" s="269"/>
      <c r="R622" s="269"/>
      <c r="S622" s="269"/>
      <c r="T622" s="269"/>
      <c r="U622" s="269"/>
      <c r="V622" s="269"/>
      <c r="W622" s="269"/>
    </row>
    <row r="623" spans="1:23" s="268" customFormat="1" ht="15" customHeight="1" x14ac:dyDescent="0.25">
      <c r="A623" s="330"/>
      <c r="B623" s="272"/>
      <c r="C623" s="266"/>
      <c r="D623" s="266"/>
      <c r="E623" s="266"/>
      <c r="F623" s="295"/>
      <c r="G623" s="295"/>
      <c r="H623" s="295"/>
      <c r="I623" s="339"/>
      <c r="K623" s="269"/>
      <c r="L623" s="269"/>
      <c r="M623" s="269"/>
      <c r="N623" s="269"/>
      <c r="O623" s="269"/>
      <c r="P623" s="269"/>
      <c r="Q623" s="269"/>
      <c r="R623" s="269"/>
      <c r="S623" s="269"/>
      <c r="T623" s="269"/>
      <c r="U623" s="269"/>
      <c r="V623" s="269"/>
      <c r="W623" s="269"/>
    </row>
    <row r="624" spans="1:23" s="268" customFormat="1" ht="15" customHeight="1" x14ac:dyDescent="0.25">
      <c r="A624" s="330"/>
      <c r="B624" s="272"/>
      <c r="C624" s="266"/>
      <c r="D624" s="266"/>
      <c r="E624" s="266"/>
      <c r="F624" s="295"/>
      <c r="G624" s="295"/>
      <c r="H624" s="295"/>
      <c r="I624" s="339"/>
      <c r="K624" s="269"/>
      <c r="L624" s="269"/>
      <c r="M624" s="269"/>
      <c r="N624" s="269"/>
      <c r="O624" s="269"/>
      <c r="P624" s="269"/>
      <c r="Q624" s="269"/>
      <c r="R624" s="269"/>
      <c r="S624" s="269"/>
      <c r="T624" s="269"/>
      <c r="U624" s="269"/>
      <c r="V624" s="269"/>
      <c r="W624" s="269"/>
    </row>
    <row r="625" spans="1:23" s="268" customFormat="1" ht="15" customHeight="1" x14ac:dyDescent="0.25">
      <c r="A625" s="330"/>
      <c r="B625" s="272"/>
      <c r="C625" s="266"/>
      <c r="D625" s="266"/>
      <c r="E625" s="266"/>
      <c r="F625" s="295"/>
      <c r="G625" s="295"/>
      <c r="H625" s="295"/>
      <c r="I625" s="339"/>
      <c r="K625" s="269"/>
      <c r="L625" s="269"/>
      <c r="M625" s="269"/>
      <c r="N625" s="269"/>
      <c r="O625" s="269"/>
      <c r="P625" s="269"/>
      <c r="Q625" s="269"/>
      <c r="R625" s="269"/>
      <c r="S625" s="269"/>
      <c r="T625" s="269"/>
      <c r="U625" s="269"/>
      <c r="V625" s="269"/>
      <c r="W625" s="269"/>
    </row>
    <row r="626" spans="1:23" s="268" customFormat="1" ht="15" customHeight="1" x14ac:dyDescent="0.25">
      <c r="A626" s="330"/>
      <c r="B626" s="272"/>
      <c r="C626" s="266"/>
      <c r="D626" s="266"/>
      <c r="E626" s="266"/>
      <c r="F626" s="295"/>
      <c r="G626" s="295"/>
      <c r="H626" s="295"/>
      <c r="I626" s="339"/>
      <c r="K626" s="269"/>
      <c r="L626" s="269"/>
      <c r="M626" s="269"/>
      <c r="N626" s="269"/>
      <c r="O626" s="269"/>
      <c r="P626" s="269"/>
      <c r="Q626" s="269"/>
      <c r="R626" s="269"/>
      <c r="S626" s="269"/>
      <c r="T626" s="269"/>
      <c r="U626" s="269"/>
      <c r="V626" s="269"/>
      <c r="W626" s="269"/>
    </row>
    <row r="627" spans="1:23" s="268" customFormat="1" ht="15" customHeight="1" x14ac:dyDescent="0.25">
      <c r="A627" s="330"/>
      <c r="B627" s="272"/>
      <c r="C627" s="266"/>
      <c r="D627" s="266"/>
      <c r="E627" s="266"/>
      <c r="F627" s="295"/>
      <c r="G627" s="295"/>
      <c r="H627" s="295"/>
      <c r="I627" s="339"/>
      <c r="K627" s="269"/>
      <c r="L627" s="269"/>
      <c r="M627" s="269"/>
      <c r="N627" s="269"/>
      <c r="O627" s="269"/>
      <c r="P627" s="269"/>
      <c r="Q627" s="269"/>
      <c r="R627" s="269"/>
      <c r="S627" s="269"/>
      <c r="T627" s="269"/>
      <c r="U627" s="269"/>
      <c r="V627" s="269"/>
      <c r="W627" s="269"/>
    </row>
    <row r="628" spans="1:23" s="268" customFormat="1" ht="15" customHeight="1" x14ac:dyDescent="0.25">
      <c r="A628" s="330"/>
      <c r="B628" s="272"/>
      <c r="C628" s="266"/>
      <c r="D628" s="266"/>
      <c r="E628" s="266"/>
      <c r="F628" s="295"/>
      <c r="G628" s="295"/>
      <c r="H628" s="295"/>
      <c r="I628" s="339"/>
      <c r="K628" s="269"/>
      <c r="L628" s="269"/>
      <c r="M628" s="269"/>
      <c r="N628" s="269"/>
      <c r="O628" s="269"/>
      <c r="P628" s="269"/>
      <c r="Q628" s="269"/>
      <c r="R628" s="269"/>
      <c r="S628" s="269"/>
      <c r="T628" s="269"/>
      <c r="U628" s="269"/>
      <c r="V628" s="269"/>
      <c r="W628" s="269"/>
    </row>
    <row r="629" spans="1:23" s="268" customFormat="1" ht="15" customHeight="1" x14ac:dyDescent="0.25">
      <c r="A629" s="330"/>
      <c r="B629" s="272"/>
      <c r="C629" s="266"/>
      <c r="D629" s="266"/>
      <c r="E629" s="266"/>
      <c r="F629" s="295"/>
      <c r="G629" s="295"/>
      <c r="H629" s="295"/>
      <c r="I629" s="339"/>
      <c r="K629" s="269"/>
      <c r="L629" s="269"/>
      <c r="M629" s="269"/>
      <c r="N629" s="269"/>
      <c r="O629" s="269"/>
      <c r="P629" s="269"/>
      <c r="Q629" s="269"/>
      <c r="R629" s="269"/>
      <c r="S629" s="269"/>
      <c r="T629" s="269"/>
      <c r="U629" s="269"/>
      <c r="V629" s="269"/>
      <c r="W629" s="269"/>
    </row>
    <row r="630" spans="1:23" s="268" customFormat="1" ht="15" customHeight="1" x14ac:dyDescent="0.25">
      <c r="A630" s="330"/>
      <c r="B630" s="272"/>
      <c r="C630" s="266"/>
      <c r="D630" s="266"/>
      <c r="E630" s="266"/>
      <c r="F630" s="295"/>
      <c r="G630" s="295"/>
      <c r="H630" s="295"/>
      <c r="I630" s="339"/>
      <c r="K630" s="269"/>
      <c r="L630" s="269"/>
      <c r="M630" s="269"/>
      <c r="N630" s="269"/>
      <c r="O630" s="269"/>
      <c r="P630" s="269"/>
      <c r="Q630" s="269"/>
      <c r="R630" s="269"/>
      <c r="S630" s="269"/>
      <c r="T630" s="269"/>
      <c r="U630" s="269"/>
      <c r="V630" s="269"/>
      <c r="W630" s="269"/>
    </row>
    <row r="631" spans="1:23" s="268" customFormat="1" ht="15" customHeight="1" x14ac:dyDescent="0.25">
      <c r="A631" s="330"/>
      <c r="B631" s="272"/>
      <c r="C631" s="266"/>
      <c r="D631" s="266"/>
      <c r="E631" s="266"/>
      <c r="F631" s="295"/>
      <c r="G631" s="295"/>
      <c r="H631" s="295"/>
      <c r="I631" s="339"/>
      <c r="K631" s="269"/>
      <c r="L631" s="269"/>
      <c r="M631" s="269"/>
      <c r="N631" s="269"/>
      <c r="O631" s="269"/>
      <c r="P631" s="269"/>
      <c r="Q631" s="269"/>
      <c r="R631" s="269"/>
      <c r="S631" s="269"/>
      <c r="T631" s="269"/>
      <c r="U631" s="269"/>
      <c r="V631" s="269"/>
      <c r="W631" s="269"/>
    </row>
    <row r="632" spans="1:23" s="268" customFormat="1" ht="15" customHeight="1" x14ac:dyDescent="0.25">
      <c r="A632" s="330"/>
      <c r="B632" s="272"/>
      <c r="C632" s="266"/>
      <c r="D632" s="266"/>
      <c r="E632" s="266"/>
      <c r="F632" s="295"/>
      <c r="G632" s="295"/>
      <c r="H632" s="295"/>
      <c r="I632" s="339"/>
      <c r="K632" s="269"/>
      <c r="L632" s="269"/>
      <c r="M632" s="269"/>
      <c r="N632" s="269"/>
      <c r="O632" s="269"/>
      <c r="P632" s="269"/>
      <c r="Q632" s="269"/>
      <c r="R632" s="269"/>
      <c r="S632" s="269"/>
      <c r="T632" s="269"/>
      <c r="U632" s="269"/>
      <c r="V632" s="269"/>
      <c r="W632" s="269"/>
    </row>
    <row r="633" spans="1:23" s="268" customFormat="1" ht="15" customHeight="1" x14ac:dyDescent="0.25">
      <c r="A633" s="330"/>
      <c r="B633" s="272"/>
      <c r="C633" s="266"/>
      <c r="D633" s="266"/>
      <c r="E633" s="266"/>
      <c r="F633" s="295"/>
      <c r="G633" s="295"/>
      <c r="H633" s="295"/>
      <c r="I633" s="339"/>
      <c r="K633" s="269"/>
      <c r="L633" s="269"/>
      <c r="M633" s="269"/>
      <c r="N633" s="269"/>
      <c r="O633" s="269"/>
      <c r="P633" s="269"/>
      <c r="Q633" s="269"/>
      <c r="R633" s="269"/>
      <c r="S633" s="269"/>
      <c r="T633" s="269"/>
      <c r="U633" s="269"/>
      <c r="V633" s="269"/>
      <c r="W633" s="269"/>
    </row>
    <row r="634" spans="1:23" s="268" customFormat="1" ht="15" customHeight="1" x14ac:dyDescent="0.25">
      <c r="A634" s="330"/>
      <c r="B634" s="272"/>
      <c r="C634" s="266"/>
      <c r="D634" s="266"/>
      <c r="E634" s="266"/>
      <c r="F634" s="295"/>
      <c r="G634" s="295"/>
      <c r="H634" s="295"/>
      <c r="I634" s="339"/>
      <c r="K634" s="269"/>
      <c r="L634" s="269"/>
      <c r="M634" s="269"/>
      <c r="N634" s="269"/>
      <c r="O634" s="269"/>
      <c r="P634" s="269"/>
      <c r="Q634" s="269"/>
      <c r="R634" s="269"/>
      <c r="S634" s="269"/>
      <c r="T634" s="269"/>
      <c r="U634" s="269"/>
      <c r="V634" s="269"/>
      <c r="W634" s="269"/>
    </row>
    <row r="635" spans="1:23" s="268" customFormat="1" ht="15" customHeight="1" x14ac:dyDescent="0.25">
      <c r="A635" s="330"/>
      <c r="B635" s="272"/>
      <c r="C635" s="266"/>
      <c r="D635" s="266"/>
      <c r="E635" s="266"/>
      <c r="F635" s="295"/>
      <c r="G635" s="295"/>
      <c r="H635" s="295"/>
      <c r="I635" s="339"/>
      <c r="K635" s="269"/>
      <c r="L635" s="269"/>
      <c r="M635" s="269"/>
      <c r="N635" s="269"/>
      <c r="O635" s="269"/>
      <c r="P635" s="269"/>
      <c r="Q635" s="269"/>
      <c r="R635" s="269"/>
      <c r="S635" s="269"/>
      <c r="T635" s="269"/>
      <c r="U635" s="269"/>
      <c r="V635" s="269"/>
      <c r="W635" s="269"/>
    </row>
    <row r="636" spans="1:23" s="268" customFormat="1" ht="15" customHeight="1" x14ac:dyDescent="0.25">
      <c r="A636" s="330"/>
      <c r="B636" s="272"/>
      <c r="C636" s="266"/>
      <c r="D636" s="266"/>
      <c r="E636" s="266"/>
      <c r="F636" s="295"/>
      <c r="G636" s="295"/>
      <c r="H636" s="295"/>
      <c r="I636" s="339"/>
      <c r="K636" s="269"/>
      <c r="L636" s="269"/>
      <c r="M636" s="269"/>
      <c r="N636" s="269"/>
      <c r="O636" s="269"/>
      <c r="P636" s="269"/>
      <c r="Q636" s="269"/>
      <c r="R636" s="269"/>
      <c r="S636" s="269"/>
      <c r="T636" s="269"/>
      <c r="U636" s="269"/>
      <c r="V636" s="269"/>
      <c r="W636" s="269"/>
    </row>
    <row r="637" spans="1:23" s="268" customFormat="1" ht="15" customHeight="1" x14ac:dyDescent="0.25">
      <c r="A637" s="330"/>
      <c r="B637" s="272"/>
      <c r="C637" s="266"/>
      <c r="D637" s="266"/>
      <c r="E637" s="266"/>
      <c r="F637" s="295"/>
      <c r="G637" s="295"/>
      <c r="H637" s="295"/>
      <c r="I637" s="339"/>
      <c r="K637" s="269"/>
      <c r="L637" s="269"/>
      <c r="M637" s="269"/>
      <c r="N637" s="269"/>
      <c r="O637" s="269"/>
      <c r="P637" s="269"/>
      <c r="Q637" s="269"/>
      <c r="R637" s="269"/>
      <c r="S637" s="269"/>
      <c r="T637" s="269"/>
      <c r="U637" s="269"/>
      <c r="V637" s="269"/>
      <c r="W637" s="269"/>
    </row>
    <row r="638" spans="1:23" s="268" customFormat="1" ht="15" customHeight="1" x14ac:dyDescent="0.25">
      <c r="A638" s="330"/>
      <c r="B638" s="272"/>
      <c r="C638" s="266"/>
      <c r="D638" s="266"/>
      <c r="E638" s="266"/>
      <c r="F638" s="295"/>
      <c r="G638" s="295"/>
      <c r="H638" s="295"/>
      <c r="I638" s="339"/>
      <c r="K638" s="269"/>
      <c r="L638" s="269"/>
      <c r="M638" s="269"/>
      <c r="N638" s="269"/>
      <c r="O638" s="269"/>
      <c r="P638" s="269"/>
      <c r="Q638" s="269"/>
      <c r="R638" s="269"/>
      <c r="S638" s="269"/>
      <c r="T638" s="269"/>
      <c r="U638" s="269"/>
      <c r="V638" s="269"/>
      <c r="W638" s="269"/>
    </row>
    <row r="639" spans="1:23" s="268" customFormat="1" ht="15" customHeight="1" x14ac:dyDescent="0.25">
      <c r="A639" s="330"/>
      <c r="B639" s="272"/>
      <c r="C639" s="266"/>
      <c r="D639" s="266"/>
      <c r="E639" s="266"/>
      <c r="F639" s="295"/>
      <c r="G639" s="295"/>
      <c r="H639" s="295"/>
      <c r="I639" s="339"/>
      <c r="K639" s="269"/>
      <c r="L639" s="269"/>
      <c r="M639" s="269"/>
      <c r="N639" s="269"/>
      <c r="O639" s="269"/>
      <c r="P639" s="269"/>
      <c r="Q639" s="269"/>
      <c r="R639" s="269"/>
      <c r="S639" s="269"/>
      <c r="T639" s="269"/>
      <c r="U639" s="269"/>
      <c r="V639" s="269"/>
      <c r="W639" s="269"/>
    </row>
    <row r="640" spans="1:23" s="268" customFormat="1" ht="15" customHeight="1" x14ac:dyDescent="0.25">
      <c r="A640" s="330"/>
      <c r="B640" s="272"/>
      <c r="C640" s="266"/>
      <c r="D640" s="266"/>
      <c r="E640" s="266"/>
      <c r="F640" s="295"/>
      <c r="G640" s="295"/>
      <c r="H640" s="295"/>
      <c r="I640" s="339"/>
      <c r="K640" s="269"/>
      <c r="L640" s="269"/>
      <c r="M640" s="269"/>
      <c r="N640" s="269"/>
      <c r="O640" s="269"/>
      <c r="P640" s="269"/>
      <c r="Q640" s="269"/>
      <c r="R640" s="269"/>
      <c r="S640" s="269"/>
      <c r="T640" s="269"/>
      <c r="U640" s="269"/>
      <c r="V640" s="269"/>
      <c r="W640" s="269"/>
    </row>
    <row r="641" spans="1:23" s="268" customFormat="1" ht="15" customHeight="1" x14ac:dyDescent="0.25">
      <c r="A641" s="330"/>
      <c r="B641" s="272"/>
      <c r="C641" s="266"/>
      <c r="D641" s="266"/>
      <c r="E641" s="266"/>
      <c r="F641" s="295"/>
      <c r="G641" s="295"/>
      <c r="H641" s="295"/>
      <c r="I641" s="339"/>
      <c r="K641" s="269"/>
      <c r="L641" s="269"/>
      <c r="M641" s="269"/>
      <c r="N641" s="269"/>
      <c r="O641" s="269"/>
      <c r="P641" s="269"/>
      <c r="Q641" s="269"/>
      <c r="R641" s="269"/>
      <c r="S641" s="269"/>
      <c r="T641" s="269"/>
      <c r="U641" s="269"/>
      <c r="V641" s="269"/>
      <c r="W641" s="269"/>
    </row>
    <row r="642" spans="1:23" s="268" customFormat="1" ht="15" customHeight="1" x14ac:dyDescent="0.25">
      <c r="A642" s="330"/>
      <c r="B642" s="272"/>
      <c r="C642" s="266"/>
      <c r="D642" s="266"/>
      <c r="E642" s="266"/>
      <c r="F642" s="295"/>
      <c r="G642" s="295"/>
      <c r="H642" s="295"/>
      <c r="I642" s="339"/>
      <c r="K642" s="269"/>
      <c r="L642" s="269"/>
      <c r="M642" s="269"/>
      <c r="N642" s="269"/>
      <c r="O642" s="269"/>
      <c r="P642" s="269"/>
      <c r="Q642" s="269"/>
      <c r="R642" s="269"/>
      <c r="S642" s="269"/>
      <c r="T642" s="269"/>
      <c r="U642" s="269"/>
      <c r="V642" s="269"/>
      <c r="W642" s="269"/>
    </row>
    <row r="643" spans="1:23" s="268" customFormat="1" ht="15" customHeight="1" x14ac:dyDescent="0.25">
      <c r="A643" s="330"/>
      <c r="B643" s="272"/>
      <c r="C643" s="266"/>
      <c r="D643" s="266"/>
      <c r="E643" s="266"/>
      <c r="F643" s="295"/>
      <c r="G643" s="295"/>
      <c r="H643" s="295"/>
      <c r="I643" s="339"/>
      <c r="K643" s="269"/>
      <c r="L643" s="269"/>
      <c r="M643" s="269"/>
      <c r="N643" s="269"/>
      <c r="O643" s="269"/>
      <c r="P643" s="269"/>
      <c r="Q643" s="269"/>
      <c r="R643" s="269"/>
      <c r="S643" s="269"/>
      <c r="T643" s="269"/>
      <c r="U643" s="269"/>
      <c r="V643" s="269"/>
      <c r="W643" s="269"/>
    </row>
    <row r="644" spans="1:23" s="268" customFormat="1" ht="15" customHeight="1" x14ac:dyDescent="0.25">
      <c r="A644" s="330"/>
      <c r="B644" s="272"/>
      <c r="C644" s="266"/>
      <c r="D644" s="266"/>
      <c r="E644" s="266"/>
      <c r="F644" s="295"/>
      <c r="G644" s="295"/>
      <c r="H644" s="295"/>
      <c r="I644" s="339"/>
      <c r="K644" s="269"/>
      <c r="L644" s="269"/>
      <c r="M644" s="269"/>
      <c r="N644" s="269"/>
      <c r="O644" s="269"/>
      <c r="P644" s="269"/>
      <c r="Q644" s="269"/>
      <c r="R644" s="269"/>
      <c r="S644" s="269"/>
      <c r="T644" s="269"/>
      <c r="U644" s="269"/>
      <c r="V644" s="269"/>
      <c r="W644" s="269"/>
    </row>
    <row r="645" spans="1:23" s="268" customFormat="1" ht="15" customHeight="1" x14ac:dyDescent="0.25">
      <c r="A645" s="330"/>
      <c r="B645" s="272"/>
      <c r="C645" s="266"/>
      <c r="D645" s="266"/>
      <c r="E645" s="266"/>
      <c r="F645" s="295"/>
      <c r="G645" s="295"/>
      <c r="H645" s="295"/>
      <c r="I645" s="339"/>
      <c r="K645" s="269"/>
      <c r="L645" s="269"/>
      <c r="M645" s="269"/>
      <c r="N645" s="269"/>
      <c r="O645" s="269"/>
      <c r="P645" s="269"/>
      <c r="Q645" s="269"/>
      <c r="R645" s="269"/>
      <c r="S645" s="269"/>
      <c r="T645" s="269"/>
      <c r="U645" s="269"/>
      <c r="V645" s="269"/>
      <c r="W645" s="269"/>
    </row>
    <row r="646" spans="1:23" s="268" customFormat="1" ht="15" customHeight="1" x14ac:dyDescent="0.25">
      <c r="A646" s="330"/>
      <c r="B646" s="272"/>
      <c r="C646" s="266"/>
      <c r="D646" s="266"/>
      <c r="E646" s="266"/>
      <c r="F646" s="295"/>
      <c r="G646" s="295"/>
      <c r="H646" s="295"/>
      <c r="I646" s="339"/>
      <c r="K646" s="269"/>
      <c r="L646" s="269"/>
      <c r="M646" s="269"/>
      <c r="N646" s="269"/>
      <c r="O646" s="269"/>
      <c r="P646" s="269"/>
      <c r="Q646" s="269"/>
      <c r="R646" s="269"/>
      <c r="S646" s="269"/>
      <c r="T646" s="269"/>
      <c r="U646" s="269"/>
      <c r="V646" s="269"/>
      <c r="W646" s="269"/>
    </row>
    <row r="647" spans="1:23" s="268" customFormat="1" ht="15" customHeight="1" x14ac:dyDescent="0.25">
      <c r="A647" s="330"/>
      <c r="B647" s="272"/>
      <c r="C647" s="266"/>
      <c r="D647" s="266"/>
      <c r="E647" s="266"/>
      <c r="F647" s="295"/>
      <c r="G647" s="295"/>
      <c r="H647" s="295"/>
      <c r="I647" s="339"/>
      <c r="K647" s="269"/>
      <c r="L647" s="269"/>
      <c r="M647" s="269"/>
      <c r="N647" s="269"/>
      <c r="O647" s="269"/>
      <c r="P647" s="269"/>
      <c r="Q647" s="269"/>
      <c r="R647" s="269"/>
      <c r="S647" s="269"/>
      <c r="T647" s="269"/>
      <c r="U647" s="269"/>
      <c r="V647" s="269"/>
      <c r="W647" s="269"/>
    </row>
    <row r="648" spans="1:23" s="268" customFormat="1" ht="15" customHeight="1" x14ac:dyDescent="0.25">
      <c r="A648" s="330"/>
      <c r="B648" s="272"/>
      <c r="C648" s="266"/>
      <c r="D648" s="266"/>
      <c r="E648" s="266"/>
      <c r="F648" s="295"/>
      <c r="G648" s="295"/>
      <c r="H648" s="295"/>
      <c r="I648" s="339"/>
      <c r="K648" s="269"/>
      <c r="L648" s="269"/>
      <c r="M648" s="269"/>
      <c r="N648" s="269"/>
      <c r="O648" s="269"/>
      <c r="P648" s="269"/>
      <c r="Q648" s="269"/>
      <c r="R648" s="269"/>
      <c r="S648" s="269"/>
      <c r="T648" s="269"/>
      <c r="U648" s="269"/>
      <c r="V648" s="269"/>
      <c r="W648" s="269"/>
    </row>
    <row r="649" spans="1:23" s="268" customFormat="1" ht="15" customHeight="1" x14ac:dyDescent="0.25">
      <c r="A649" s="330"/>
      <c r="B649" s="272"/>
      <c r="C649" s="266"/>
      <c r="D649" s="266"/>
      <c r="E649" s="266"/>
      <c r="F649" s="295"/>
      <c r="G649" s="295"/>
      <c r="H649" s="295"/>
      <c r="I649" s="339"/>
      <c r="K649" s="269"/>
      <c r="L649" s="269"/>
      <c r="M649" s="269"/>
      <c r="N649" s="269"/>
      <c r="O649" s="269"/>
      <c r="P649" s="269"/>
      <c r="Q649" s="269"/>
      <c r="R649" s="269"/>
      <c r="S649" s="269"/>
      <c r="T649" s="269"/>
      <c r="U649" s="269"/>
      <c r="V649" s="269"/>
      <c r="W649" s="269"/>
    </row>
    <row r="650" spans="1:23" s="268" customFormat="1" ht="15" customHeight="1" x14ac:dyDescent="0.25">
      <c r="A650" s="330"/>
      <c r="B650" s="272"/>
      <c r="C650" s="266"/>
      <c r="D650" s="266"/>
      <c r="E650" s="266"/>
      <c r="F650" s="295"/>
      <c r="G650" s="295"/>
      <c r="H650" s="295"/>
      <c r="I650" s="339"/>
      <c r="K650" s="269"/>
      <c r="L650" s="269"/>
      <c r="M650" s="269"/>
      <c r="N650" s="269"/>
      <c r="O650" s="269"/>
      <c r="P650" s="269"/>
      <c r="Q650" s="269"/>
      <c r="R650" s="269"/>
      <c r="S650" s="269"/>
      <c r="T650" s="269"/>
      <c r="U650" s="269"/>
      <c r="V650" s="269"/>
      <c r="W650" s="269"/>
    </row>
    <row r="651" spans="1:23" s="268" customFormat="1" ht="15" customHeight="1" x14ac:dyDescent="0.25">
      <c r="A651" s="330"/>
      <c r="B651" s="272"/>
      <c r="C651" s="266"/>
      <c r="D651" s="266"/>
      <c r="E651" s="266"/>
      <c r="F651" s="295"/>
      <c r="G651" s="295"/>
      <c r="H651" s="295"/>
      <c r="I651" s="339"/>
      <c r="K651" s="269"/>
      <c r="L651" s="269"/>
      <c r="M651" s="269"/>
      <c r="N651" s="269"/>
      <c r="O651" s="269"/>
      <c r="P651" s="269"/>
      <c r="Q651" s="269"/>
      <c r="R651" s="269"/>
      <c r="S651" s="269"/>
      <c r="T651" s="269"/>
      <c r="U651" s="269"/>
      <c r="V651" s="269"/>
      <c r="W651" s="269"/>
    </row>
    <row r="652" spans="1:23" s="268" customFormat="1" ht="15" customHeight="1" x14ac:dyDescent="0.25">
      <c r="A652" s="330"/>
      <c r="B652" s="272"/>
      <c r="C652" s="266"/>
      <c r="D652" s="266"/>
      <c r="E652" s="266"/>
      <c r="F652" s="295"/>
      <c r="G652" s="295"/>
      <c r="H652" s="295"/>
      <c r="I652" s="339"/>
      <c r="K652" s="269"/>
      <c r="L652" s="269"/>
      <c r="M652" s="269"/>
      <c r="N652" s="269"/>
      <c r="O652" s="269"/>
      <c r="P652" s="269"/>
      <c r="Q652" s="269"/>
      <c r="R652" s="269"/>
      <c r="S652" s="269"/>
      <c r="T652" s="269"/>
      <c r="U652" s="269"/>
      <c r="V652" s="269"/>
      <c r="W652" s="269"/>
    </row>
    <row r="653" spans="1:23" s="268" customFormat="1" ht="15" customHeight="1" x14ac:dyDescent="0.25">
      <c r="A653" s="330"/>
      <c r="B653" s="272"/>
      <c r="C653" s="266"/>
      <c r="D653" s="266"/>
      <c r="E653" s="266"/>
      <c r="F653" s="295"/>
      <c r="G653" s="295"/>
      <c r="H653" s="295"/>
      <c r="I653" s="339"/>
      <c r="K653" s="269"/>
      <c r="L653" s="269"/>
      <c r="M653" s="269"/>
      <c r="N653" s="269"/>
      <c r="O653" s="269"/>
      <c r="P653" s="269"/>
      <c r="Q653" s="269"/>
      <c r="R653" s="269"/>
      <c r="S653" s="269"/>
      <c r="T653" s="269"/>
      <c r="U653" s="269"/>
      <c r="V653" s="269"/>
      <c r="W653" s="269"/>
    </row>
    <row r="654" spans="1:23" s="268" customFormat="1" ht="15" customHeight="1" x14ac:dyDescent="0.25">
      <c r="A654" s="330"/>
      <c r="B654" s="272"/>
      <c r="C654" s="266"/>
      <c r="D654" s="266"/>
      <c r="E654" s="266"/>
      <c r="F654" s="295"/>
      <c r="G654" s="295"/>
      <c r="H654" s="295"/>
      <c r="I654" s="339"/>
      <c r="K654" s="269"/>
      <c r="L654" s="269"/>
      <c r="M654" s="269"/>
      <c r="N654" s="269"/>
      <c r="O654" s="269"/>
      <c r="P654" s="269"/>
      <c r="Q654" s="269"/>
      <c r="R654" s="269"/>
      <c r="S654" s="269"/>
      <c r="T654" s="269"/>
      <c r="U654" s="269"/>
      <c r="V654" s="269"/>
      <c r="W654" s="269"/>
    </row>
    <row r="655" spans="1:23" s="268" customFormat="1" ht="15" customHeight="1" x14ac:dyDescent="0.25">
      <c r="A655" s="330"/>
      <c r="B655" s="272"/>
      <c r="C655" s="266"/>
      <c r="D655" s="266"/>
      <c r="E655" s="266"/>
      <c r="F655" s="295"/>
      <c r="G655" s="295"/>
      <c r="H655" s="295"/>
      <c r="I655" s="339"/>
      <c r="K655" s="269"/>
      <c r="L655" s="269"/>
      <c r="M655" s="269"/>
      <c r="N655" s="269"/>
      <c r="O655" s="269"/>
      <c r="P655" s="269"/>
      <c r="Q655" s="269"/>
      <c r="R655" s="269"/>
      <c r="S655" s="269"/>
      <c r="T655" s="269"/>
      <c r="U655" s="269"/>
      <c r="V655" s="269"/>
      <c r="W655" s="269"/>
    </row>
    <row r="656" spans="1:23" s="268" customFormat="1" ht="15" customHeight="1" x14ac:dyDescent="0.25">
      <c r="A656" s="330"/>
      <c r="B656" s="272"/>
      <c r="C656" s="266"/>
      <c r="D656" s="266"/>
      <c r="E656" s="266"/>
      <c r="F656" s="295"/>
      <c r="G656" s="295"/>
      <c r="H656" s="295"/>
      <c r="I656" s="339"/>
      <c r="K656" s="269"/>
      <c r="L656" s="269"/>
      <c r="M656" s="269"/>
      <c r="N656" s="269"/>
      <c r="O656" s="269"/>
      <c r="P656" s="269"/>
      <c r="Q656" s="269"/>
      <c r="R656" s="269"/>
      <c r="S656" s="269"/>
      <c r="T656" s="269"/>
      <c r="U656" s="269"/>
      <c r="V656" s="269"/>
      <c r="W656" s="269"/>
    </row>
    <row r="657" spans="1:23" s="268" customFormat="1" ht="15" customHeight="1" x14ac:dyDescent="0.25">
      <c r="A657" s="330"/>
      <c r="B657" s="272"/>
      <c r="C657" s="266"/>
      <c r="D657" s="266"/>
      <c r="E657" s="266"/>
      <c r="F657" s="295"/>
      <c r="G657" s="295"/>
      <c r="H657" s="295"/>
      <c r="I657" s="339"/>
      <c r="K657" s="269"/>
      <c r="L657" s="269"/>
      <c r="M657" s="269"/>
      <c r="N657" s="269"/>
      <c r="O657" s="269"/>
      <c r="P657" s="269"/>
      <c r="Q657" s="269"/>
      <c r="R657" s="269"/>
      <c r="S657" s="269"/>
      <c r="T657" s="269"/>
      <c r="U657" s="269"/>
      <c r="V657" s="269"/>
      <c r="W657" s="269"/>
    </row>
    <row r="658" spans="1:23" s="268" customFormat="1" ht="15" customHeight="1" x14ac:dyDescent="0.25">
      <c r="A658" s="330"/>
      <c r="B658" s="272"/>
      <c r="C658" s="266"/>
      <c r="D658" s="266"/>
      <c r="E658" s="266"/>
      <c r="F658" s="295"/>
      <c r="G658" s="295"/>
      <c r="H658" s="295"/>
      <c r="I658" s="339"/>
      <c r="K658" s="269"/>
      <c r="L658" s="269"/>
      <c r="M658" s="269"/>
      <c r="N658" s="269"/>
      <c r="O658" s="269"/>
      <c r="P658" s="269"/>
      <c r="Q658" s="269"/>
      <c r="R658" s="269"/>
      <c r="S658" s="269"/>
      <c r="T658" s="269"/>
      <c r="U658" s="269"/>
      <c r="V658" s="269"/>
      <c r="W658" s="269"/>
    </row>
    <row r="659" spans="1:23" s="268" customFormat="1" ht="15" customHeight="1" x14ac:dyDescent="0.25">
      <c r="A659" s="330"/>
      <c r="B659" s="272"/>
      <c r="C659" s="266"/>
      <c r="D659" s="266"/>
      <c r="E659" s="266"/>
      <c r="F659" s="295"/>
      <c r="G659" s="295"/>
      <c r="H659" s="295"/>
      <c r="I659" s="339"/>
      <c r="K659" s="269"/>
      <c r="L659" s="269"/>
      <c r="M659" s="269"/>
      <c r="N659" s="269"/>
      <c r="O659" s="269"/>
      <c r="P659" s="269"/>
      <c r="Q659" s="269"/>
      <c r="R659" s="269"/>
      <c r="S659" s="269"/>
      <c r="T659" s="269"/>
      <c r="U659" s="269"/>
      <c r="V659" s="269"/>
      <c r="W659" s="269"/>
    </row>
    <row r="660" spans="1:23" s="268" customFormat="1" ht="15" customHeight="1" x14ac:dyDescent="0.25">
      <c r="A660" s="330"/>
      <c r="B660" s="272"/>
      <c r="C660" s="266"/>
      <c r="D660" s="266"/>
      <c r="E660" s="266"/>
      <c r="F660" s="295"/>
      <c r="G660" s="295"/>
      <c r="H660" s="295"/>
      <c r="I660" s="339"/>
      <c r="K660" s="269"/>
      <c r="L660" s="269"/>
      <c r="M660" s="269"/>
      <c r="N660" s="269"/>
      <c r="O660" s="269"/>
      <c r="P660" s="269"/>
      <c r="Q660" s="269"/>
      <c r="R660" s="269"/>
      <c r="S660" s="269"/>
      <c r="T660" s="269"/>
      <c r="U660" s="269"/>
      <c r="V660" s="269"/>
      <c r="W660" s="269"/>
    </row>
    <row r="661" spans="1:23" s="268" customFormat="1" ht="15" customHeight="1" x14ac:dyDescent="0.25">
      <c r="A661" s="330"/>
      <c r="B661" s="272"/>
      <c r="C661" s="266"/>
      <c r="D661" s="266"/>
      <c r="E661" s="266"/>
      <c r="F661" s="295"/>
      <c r="G661" s="295"/>
      <c r="H661" s="295"/>
      <c r="I661" s="339"/>
      <c r="K661" s="269"/>
      <c r="L661" s="269"/>
      <c r="M661" s="269"/>
      <c r="N661" s="269"/>
      <c r="O661" s="269"/>
      <c r="P661" s="269"/>
      <c r="Q661" s="269"/>
      <c r="R661" s="269"/>
      <c r="S661" s="269"/>
      <c r="T661" s="269"/>
      <c r="U661" s="269"/>
      <c r="V661" s="269"/>
      <c r="W661" s="269"/>
    </row>
    <row r="662" spans="1:23" s="268" customFormat="1" ht="15" customHeight="1" x14ac:dyDescent="0.25">
      <c r="A662" s="330"/>
      <c r="B662" s="272"/>
      <c r="C662" s="266"/>
      <c r="D662" s="266"/>
      <c r="E662" s="266"/>
      <c r="F662" s="295"/>
      <c r="G662" s="295"/>
      <c r="H662" s="295"/>
      <c r="I662" s="339"/>
      <c r="K662" s="269"/>
      <c r="L662" s="269"/>
      <c r="M662" s="269"/>
      <c r="N662" s="269"/>
      <c r="O662" s="269"/>
      <c r="P662" s="269"/>
      <c r="Q662" s="269"/>
      <c r="R662" s="269"/>
      <c r="S662" s="269"/>
      <c r="T662" s="269"/>
      <c r="U662" s="269"/>
      <c r="V662" s="269"/>
      <c r="W662" s="269"/>
    </row>
    <row r="663" spans="1:23" s="268" customFormat="1" ht="15" customHeight="1" x14ac:dyDescent="0.25">
      <c r="A663" s="330"/>
      <c r="B663" s="272"/>
      <c r="C663" s="266"/>
      <c r="D663" s="266"/>
      <c r="E663" s="266"/>
      <c r="F663" s="295"/>
      <c r="G663" s="295"/>
      <c r="H663" s="295"/>
      <c r="I663" s="339"/>
      <c r="K663" s="269"/>
      <c r="L663" s="269"/>
      <c r="M663" s="269"/>
      <c r="N663" s="269"/>
      <c r="O663" s="269"/>
      <c r="P663" s="269"/>
      <c r="Q663" s="269"/>
      <c r="R663" s="269"/>
      <c r="S663" s="269"/>
      <c r="T663" s="269"/>
      <c r="U663" s="269"/>
      <c r="V663" s="269"/>
      <c r="W663" s="269"/>
    </row>
    <row r="664" spans="1:23" s="268" customFormat="1" ht="15" customHeight="1" x14ac:dyDescent="0.25">
      <c r="A664" s="330"/>
      <c r="B664" s="272"/>
      <c r="C664" s="266"/>
      <c r="D664" s="266"/>
      <c r="E664" s="266"/>
      <c r="F664" s="295"/>
      <c r="G664" s="295"/>
      <c r="H664" s="295"/>
      <c r="I664" s="339"/>
      <c r="K664" s="269"/>
      <c r="L664" s="269"/>
      <c r="M664" s="269"/>
      <c r="N664" s="269"/>
      <c r="O664" s="269"/>
      <c r="P664" s="269"/>
      <c r="Q664" s="269"/>
      <c r="R664" s="269"/>
      <c r="S664" s="269"/>
      <c r="T664" s="269"/>
      <c r="U664" s="269"/>
      <c r="V664" s="269"/>
      <c r="W664" s="269"/>
    </row>
    <row r="665" spans="1:23" s="268" customFormat="1" ht="15" customHeight="1" x14ac:dyDescent="0.25">
      <c r="A665" s="330"/>
      <c r="B665" s="272"/>
      <c r="C665" s="266"/>
      <c r="D665" s="266"/>
      <c r="E665" s="266"/>
      <c r="F665" s="295"/>
      <c r="G665" s="295"/>
      <c r="H665" s="295"/>
      <c r="I665" s="339"/>
      <c r="K665" s="269"/>
      <c r="L665" s="269"/>
      <c r="M665" s="269"/>
      <c r="N665" s="269"/>
      <c r="O665" s="269"/>
      <c r="P665" s="269"/>
      <c r="Q665" s="269"/>
      <c r="R665" s="269"/>
      <c r="S665" s="269"/>
      <c r="T665" s="269"/>
      <c r="U665" s="269"/>
      <c r="V665" s="269"/>
      <c r="W665" s="269"/>
    </row>
    <row r="666" spans="1:23" s="268" customFormat="1" ht="15" customHeight="1" x14ac:dyDescent="0.25">
      <c r="A666" s="330"/>
      <c r="B666" s="272"/>
      <c r="C666" s="266"/>
      <c r="D666" s="266"/>
      <c r="E666" s="266"/>
      <c r="F666" s="295"/>
      <c r="G666" s="295"/>
      <c r="H666" s="295"/>
      <c r="I666" s="339"/>
      <c r="K666" s="269"/>
      <c r="L666" s="269"/>
      <c r="M666" s="269"/>
      <c r="N666" s="269"/>
      <c r="O666" s="269"/>
      <c r="P666" s="269"/>
      <c r="Q666" s="269"/>
      <c r="R666" s="269"/>
      <c r="S666" s="269"/>
      <c r="T666" s="269"/>
      <c r="U666" s="269"/>
      <c r="V666" s="269"/>
      <c r="W666" s="269"/>
    </row>
    <row r="667" spans="1:23" s="268" customFormat="1" ht="15" customHeight="1" x14ac:dyDescent="0.25">
      <c r="A667" s="330"/>
      <c r="B667" s="272"/>
      <c r="C667" s="266"/>
      <c r="D667" s="266"/>
      <c r="E667" s="266"/>
      <c r="F667" s="295"/>
      <c r="G667" s="295"/>
      <c r="H667" s="295"/>
      <c r="I667" s="339"/>
      <c r="K667" s="269"/>
      <c r="L667" s="269"/>
      <c r="M667" s="269"/>
      <c r="N667" s="269"/>
      <c r="O667" s="269"/>
      <c r="P667" s="269"/>
      <c r="Q667" s="269"/>
      <c r="R667" s="269"/>
      <c r="S667" s="269"/>
      <c r="T667" s="269"/>
      <c r="U667" s="269"/>
      <c r="V667" s="269"/>
      <c r="W667" s="269"/>
    </row>
    <row r="668" spans="1:23" s="268" customFormat="1" ht="15" customHeight="1" x14ac:dyDescent="0.25">
      <c r="A668" s="330"/>
      <c r="B668" s="272"/>
      <c r="C668" s="266"/>
      <c r="D668" s="266"/>
      <c r="E668" s="266"/>
      <c r="F668" s="295"/>
      <c r="G668" s="295"/>
      <c r="H668" s="295"/>
      <c r="I668" s="339"/>
      <c r="K668" s="269"/>
      <c r="L668" s="269"/>
      <c r="M668" s="269"/>
      <c r="N668" s="269"/>
      <c r="O668" s="269"/>
      <c r="P668" s="269"/>
      <c r="Q668" s="269"/>
      <c r="R668" s="269"/>
      <c r="S668" s="269"/>
      <c r="T668" s="269"/>
      <c r="U668" s="269"/>
      <c r="V668" s="269"/>
      <c r="W668" s="269"/>
    </row>
    <row r="669" spans="1:23" s="268" customFormat="1" ht="15" customHeight="1" x14ac:dyDescent="0.25">
      <c r="A669" s="330"/>
      <c r="B669" s="272"/>
      <c r="C669" s="266"/>
      <c r="D669" s="266"/>
      <c r="E669" s="266"/>
      <c r="F669" s="295"/>
      <c r="G669" s="295"/>
      <c r="H669" s="295"/>
      <c r="I669" s="339"/>
      <c r="K669" s="269"/>
      <c r="L669" s="269"/>
      <c r="M669" s="269"/>
      <c r="N669" s="269"/>
      <c r="O669" s="269"/>
      <c r="P669" s="269"/>
      <c r="Q669" s="269"/>
      <c r="R669" s="269"/>
      <c r="S669" s="269"/>
      <c r="T669" s="269"/>
      <c r="U669" s="269"/>
      <c r="V669" s="269"/>
      <c r="W669" s="269"/>
    </row>
    <row r="670" spans="1:23" s="268" customFormat="1" ht="15" customHeight="1" x14ac:dyDescent="0.25">
      <c r="A670" s="330"/>
      <c r="B670" s="272"/>
      <c r="C670" s="266"/>
      <c r="D670" s="266"/>
      <c r="E670" s="266"/>
      <c r="F670" s="295"/>
      <c r="G670" s="295"/>
      <c r="H670" s="295"/>
      <c r="I670" s="339"/>
      <c r="K670" s="269"/>
      <c r="L670" s="269"/>
      <c r="M670" s="269"/>
      <c r="N670" s="269"/>
      <c r="O670" s="269"/>
      <c r="P670" s="269"/>
      <c r="Q670" s="269"/>
      <c r="R670" s="269"/>
      <c r="S670" s="269"/>
      <c r="T670" s="269"/>
      <c r="U670" s="269"/>
      <c r="V670" s="269"/>
      <c r="W670" s="269"/>
    </row>
    <row r="671" spans="1:23" s="268" customFormat="1" ht="15" customHeight="1" x14ac:dyDescent="0.25">
      <c r="A671" s="330"/>
      <c r="B671" s="272"/>
      <c r="C671" s="266"/>
      <c r="D671" s="266"/>
      <c r="E671" s="266"/>
      <c r="F671" s="295"/>
      <c r="G671" s="295"/>
      <c r="H671" s="295"/>
      <c r="I671" s="339"/>
      <c r="K671" s="269"/>
      <c r="L671" s="269"/>
      <c r="M671" s="269"/>
      <c r="N671" s="269"/>
      <c r="O671" s="269"/>
      <c r="P671" s="269"/>
      <c r="Q671" s="269"/>
      <c r="R671" s="269"/>
      <c r="S671" s="269"/>
      <c r="T671" s="269"/>
      <c r="U671" s="269"/>
      <c r="V671" s="269"/>
      <c r="W671" s="269"/>
    </row>
    <row r="672" spans="1:23" s="268" customFormat="1" ht="15" customHeight="1" x14ac:dyDescent="0.25">
      <c r="A672" s="330"/>
      <c r="B672" s="272"/>
      <c r="C672" s="266"/>
      <c r="D672" s="266"/>
      <c r="E672" s="266"/>
      <c r="F672" s="295"/>
      <c r="G672" s="295"/>
      <c r="H672" s="295"/>
      <c r="I672" s="339"/>
      <c r="K672" s="269"/>
      <c r="L672" s="269"/>
      <c r="M672" s="269"/>
      <c r="N672" s="269"/>
      <c r="O672" s="269"/>
      <c r="P672" s="269"/>
      <c r="Q672" s="269"/>
      <c r="R672" s="269"/>
      <c r="S672" s="269"/>
      <c r="T672" s="269"/>
      <c r="U672" s="269"/>
      <c r="V672" s="269"/>
      <c r="W672" s="269"/>
    </row>
    <row r="673" spans="1:23" s="268" customFormat="1" ht="15" customHeight="1" x14ac:dyDescent="0.25">
      <c r="A673" s="330"/>
      <c r="B673" s="272"/>
      <c r="C673" s="266"/>
      <c r="D673" s="266"/>
      <c r="E673" s="266"/>
      <c r="F673" s="295"/>
      <c r="G673" s="295"/>
      <c r="H673" s="295"/>
      <c r="I673" s="339"/>
      <c r="K673" s="269"/>
      <c r="L673" s="269"/>
      <c r="M673" s="269"/>
      <c r="N673" s="269"/>
      <c r="O673" s="269"/>
      <c r="P673" s="269"/>
      <c r="Q673" s="269"/>
      <c r="R673" s="269"/>
      <c r="S673" s="269"/>
      <c r="T673" s="269"/>
      <c r="U673" s="269"/>
      <c r="V673" s="269"/>
      <c r="W673" s="269"/>
    </row>
    <row r="674" spans="1:23" s="268" customFormat="1" ht="15" customHeight="1" x14ac:dyDescent="0.25">
      <c r="A674" s="330"/>
      <c r="B674" s="272"/>
      <c r="C674" s="266"/>
      <c r="D674" s="266"/>
      <c r="E674" s="266"/>
      <c r="F674" s="295"/>
      <c r="G674" s="295"/>
      <c r="H674" s="295"/>
      <c r="I674" s="339"/>
      <c r="K674" s="269"/>
      <c r="L674" s="269"/>
      <c r="M674" s="269"/>
      <c r="N674" s="269"/>
      <c r="O674" s="269"/>
      <c r="P674" s="269"/>
      <c r="Q674" s="269"/>
      <c r="R674" s="269"/>
      <c r="S674" s="269"/>
      <c r="T674" s="269"/>
      <c r="U674" s="269"/>
      <c r="V674" s="269"/>
      <c r="W674" s="269"/>
    </row>
    <row r="675" spans="1:23" s="268" customFormat="1" ht="15" customHeight="1" x14ac:dyDescent="0.25">
      <c r="A675" s="330"/>
      <c r="B675" s="272"/>
      <c r="C675" s="266"/>
      <c r="D675" s="266"/>
      <c r="E675" s="266"/>
      <c r="F675" s="295"/>
      <c r="G675" s="295"/>
      <c r="H675" s="295"/>
      <c r="I675" s="339"/>
      <c r="K675" s="269"/>
      <c r="L675" s="269"/>
      <c r="M675" s="269"/>
      <c r="N675" s="269"/>
      <c r="O675" s="269"/>
      <c r="P675" s="269"/>
      <c r="Q675" s="269"/>
      <c r="R675" s="269"/>
      <c r="S675" s="269"/>
      <c r="T675" s="269"/>
      <c r="U675" s="269"/>
      <c r="V675" s="269"/>
      <c r="W675" s="269"/>
    </row>
    <row r="676" spans="1:23" s="268" customFormat="1" ht="15" customHeight="1" x14ac:dyDescent="0.25">
      <c r="A676" s="330"/>
      <c r="B676" s="272"/>
      <c r="C676" s="266"/>
      <c r="D676" s="266"/>
      <c r="E676" s="266"/>
      <c r="F676" s="295"/>
      <c r="G676" s="295"/>
      <c r="H676" s="295"/>
      <c r="I676" s="339"/>
      <c r="K676" s="269"/>
      <c r="L676" s="269"/>
      <c r="M676" s="269"/>
      <c r="N676" s="269"/>
      <c r="O676" s="269"/>
      <c r="P676" s="269"/>
      <c r="Q676" s="269"/>
      <c r="R676" s="269"/>
      <c r="S676" s="269"/>
      <c r="T676" s="269"/>
      <c r="U676" s="269"/>
      <c r="V676" s="269"/>
      <c r="W676" s="269"/>
    </row>
    <row r="677" spans="1:23" s="268" customFormat="1" ht="15" customHeight="1" x14ac:dyDescent="0.25">
      <c r="A677" s="330"/>
      <c r="B677" s="272"/>
      <c r="C677" s="266"/>
      <c r="D677" s="266"/>
      <c r="E677" s="266"/>
      <c r="F677" s="295"/>
      <c r="G677" s="295"/>
      <c r="H677" s="295"/>
      <c r="I677" s="339"/>
      <c r="K677" s="269"/>
      <c r="L677" s="269"/>
      <c r="M677" s="269"/>
      <c r="N677" s="269"/>
      <c r="O677" s="269"/>
      <c r="P677" s="269"/>
      <c r="Q677" s="269"/>
      <c r="R677" s="269"/>
      <c r="S677" s="269"/>
      <c r="T677" s="269"/>
      <c r="U677" s="269"/>
      <c r="V677" s="269"/>
      <c r="W677" s="269"/>
    </row>
    <row r="678" spans="1:23" s="268" customFormat="1" ht="15" customHeight="1" x14ac:dyDescent="0.25">
      <c r="A678" s="330"/>
      <c r="B678" s="272"/>
      <c r="C678" s="266"/>
      <c r="D678" s="266"/>
      <c r="E678" s="266"/>
      <c r="F678" s="295"/>
      <c r="G678" s="295"/>
      <c r="H678" s="295"/>
      <c r="I678" s="339"/>
      <c r="K678" s="269"/>
      <c r="L678" s="269"/>
      <c r="M678" s="269"/>
      <c r="N678" s="269"/>
      <c r="O678" s="269"/>
      <c r="P678" s="269"/>
      <c r="Q678" s="269"/>
      <c r="R678" s="269"/>
      <c r="S678" s="269"/>
      <c r="T678" s="269"/>
      <c r="U678" s="269"/>
      <c r="V678" s="269"/>
      <c r="W678" s="269"/>
    </row>
    <row r="679" spans="1:23" s="268" customFormat="1" ht="15" customHeight="1" x14ac:dyDescent="0.25">
      <c r="A679" s="330"/>
      <c r="B679" s="272"/>
      <c r="C679" s="266"/>
      <c r="D679" s="266"/>
      <c r="E679" s="266"/>
      <c r="F679" s="295"/>
      <c r="G679" s="295"/>
      <c r="H679" s="295"/>
      <c r="I679" s="339"/>
      <c r="K679" s="269"/>
      <c r="L679" s="269"/>
      <c r="M679" s="269"/>
      <c r="N679" s="269"/>
      <c r="O679" s="269"/>
      <c r="P679" s="269"/>
      <c r="Q679" s="269"/>
      <c r="R679" s="269"/>
      <c r="S679" s="269"/>
      <c r="T679" s="269"/>
      <c r="U679" s="269"/>
      <c r="V679" s="269"/>
      <c r="W679" s="269"/>
    </row>
    <row r="680" spans="1:23" s="268" customFormat="1" ht="15" customHeight="1" x14ac:dyDescent="0.25">
      <c r="A680" s="330"/>
      <c r="B680" s="272"/>
      <c r="C680" s="266"/>
      <c r="D680" s="266"/>
      <c r="E680" s="266"/>
      <c r="F680" s="295"/>
      <c r="G680" s="295"/>
      <c r="H680" s="295"/>
      <c r="I680" s="339"/>
      <c r="K680" s="269"/>
      <c r="L680" s="269"/>
      <c r="M680" s="269"/>
      <c r="N680" s="269"/>
      <c r="O680" s="269"/>
      <c r="P680" s="269"/>
      <c r="Q680" s="269"/>
      <c r="R680" s="269"/>
      <c r="S680" s="269"/>
      <c r="T680" s="269"/>
      <c r="U680" s="269"/>
      <c r="V680" s="269"/>
      <c r="W680" s="269"/>
    </row>
    <row r="681" spans="1:23" s="268" customFormat="1" ht="15" customHeight="1" x14ac:dyDescent="0.25">
      <c r="A681" s="330"/>
      <c r="B681" s="272"/>
      <c r="C681" s="266"/>
      <c r="D681" s="266"/>
      <c r="E681" s="266"/>
      <c r="F681" s="295"/>
      <c r="G681" s="295"/>
      <c r="H681" s="295"/>
      <c r="I681" s="339"/>
      <c r="K681" s="269"/>
      <c r="L681" s="269"/>
      <c r="M681" s="269"/>
      <c r="N681" s="269"/>
      <c r="O681" s="269"/>
      <c r="P681" s="269"/>
      <c r="Q681" s="269"/>
      <c r="R681" s="269"/>
      <c r="S681" s="269"/>
      <c r="T681" s="269"/>
      <c r="U681" s="269"/>
      <c r="V681" s="269"/>
      <c r="W681" s="269"/>
    </row>
    <row r="682" spans="1:23" s="268" customFormat="1" ht="15" customHeight="1" x14ac:dyDescent="0.25">
      <c r="A682" s="330"/>
      <c r="B682" s="272"/>
      <c r="C682" s="266"/>
      <c r="D682" s="266"/>
      <c r="E682" s="266"/>
      <c r="F682" s="295"/>
      <c r="G682" s="295"/>
      <c r="H682" s="295"/>
      <c r="I682" s="339"/>
      <c r="K682" s="269"/>
      <c r="L682" s="269"/>
      <c r="M682" s="269"/>
      <c r="N682" s="269"/>
      <c r="O682" s="269"/>
      <c r="P682" s="269"/>
      <c r="Q682" s="269"/>
      <c r="R682" s="269"/>
      <c r="S682" s="269"/>
      <c r="T682" s="269"/>
      <c r="U682" s="269"/>
      <c r="V682" s="269"/>
      <c r="W682" s="269"/>
    </row>
    <row r="683" spans="1:23" s="268" customFormat="1" ht="15" customHeight="1" x14ac:dyDescent="0.25">
      <c r="A683" s="330"/>
      <c r="B683" s="272"/>
      <c r="C683" s="266"/>
      <c r="D683" s="266"/>
      <c r="E683" s="266"/>
      <c r="F683" s="295"/>
      <c r="G683" s="295"/>
      <c r="H683" s="295"/>
      <c r="I683" s="339"/>
      <c r="K683" s="269"/>
      <c r="L683" s="269"/>
      <c r="M683" s="269"/>
      <c r="N683" s="269"/>
      <c r="O683" s="269"/>
      <c r="P683" s="269"/>
      <c r="Q683" s="269"/>
      <c r="R683" s="269"/>
      <c r="S683" s="269"/>
      <c r="T683" s="269"/>
      <c r="U683" s="269"/>
      <c r="V683" s="269"/>
      <c r="W683" s="269"/>
    </row>
    <row r="684" spans="1:23" s="268" customFormat="1" ht="15" customHeight="1" x14ac:dyDescent="0.25">
      <c r="A684" s="330"/>
      <c r="B684" s="272"/>
      <c r="C684" s="266"/>
      <c r="D684" s="266"/>
      <c r="E684" s="266"/>
      <c r="F684" s="295"/>
      <c r="G684" s="295"/>
      <c r="H684" s="295"/>
      <c r="I684" s="339"/>
      <c r="K684" s="269"/>
      <c r="L684" s="269"/>
      <c r="M684" s="269"/>
      <c r="N684" s="269"/>
      <c r="O684" s="269"/>
      <c r="P684" s="269"/>
      <c r="Q684" s="269"/>
      <c r="R684" s="269"/>
      <c r="S684" s="269"/>
      <c r="T684" s="269"/>
      <c r="U684" s="269"/>
      <c r="V684" s="269"/>
      <c r="W684" s="269"/>
    </row>
    <row r="685" spans="1:23" s="268" customFormat="1" ht="15" customHeight="1" x14ac:dyDescent="0.25">
      <c r="A685" s="330"/>
      <c r="B685" s="272"/>
      <c r="C685" s="266"/>
      <c r="D685" s="266"/>
      <c r="E685" s="266"/>
      <c r="F685" s="295"/>
      <c r="G685" s="295"/>
      <c r="H685" s="295"/>
      <c r="I685" s="339"/>
      <c r="K685" s="269"/>
      <c r="L685" s="269"/>
      <c r="M685" s="269"/>
      <c r="N685" s="269"/>
      <c r="O685" s="269"/>
      <c r="P685" s="269"/>
      <c r="Q685" s="269"/>
      <c r="R685" s="269"/>
      <c r="S685" s="269"/>
      <c r="T685" s="269"/>
      <c r="U685" s="269"/>
      <c r="V685" s="269"/>
      <c r="W685" s="269"/>
    </row>
    <row r="686" spans="1:23" s="268" customFormat="1" ht="15" customHeight="1" x14ac:dyDescent="0.25">
      <c r="A686" s="330"/>
      <c r="B686" s="272"/>
      <c r="C686" s="266"/>
      <c r="D686" s="266"/>
      <c r="E686" s="266"/>
      <c r="F686" s="295"/>
      <c r="G686" s="295"/>
      <c r="H686" s="295"/>
      <c r="I686" s="339"/>
      <c r="K686" s="269"/>
      <c r="L686" s="269"/>
      <c r="M686" s="269"/>
      <c r="N686" s="269"/>
      <c r="O686" s="269"/>
      <c r="P686" s="269"/>
      <c r="Q686" s="269"/>
      <c r="R686" s="269"/>
      <c r="S686" s="269"/>
      <c r="T686" s="269"/>
      <c r="U686" s="269"/>
      <c r="V686" s="269"/>
      <c r="W686" s="269"/>
    </row>
    <row r="687" spans="1:23" s="268" customFormat="1" ht="15" customHeight="1" x14ac:dyDescent="0.25">
      <c r="A687" s="330"/>
      <c r="B687" s="272"/>
      <c r="C687" s="266"/>
      <c r="D687" s="266"/>
      <c r="E687" s="266"/>
      <c r="F687" s="295"/>
      <c r="G687" s="295"/>
      <c r="H687" s="295"/>
      <c r="I687" s="339"/>
      <c r="K687" s="269"/>
      <c r="L687" s="269"/>
      <c r="M687" s="269"/>
      <c r="N687" s="269"/>
      <c r="O687" s="269"/>
      <c r="P687" s="269"/>
      <c r="Q687" s="269"/>
      <c r="R687" s="269"/>
      <c r="S687" s="269"/>
      <c r="T687" s="269"/>
      <c r="U687" s="269"/>
      <c r="V687" s="269"/>
      <c r="W687" s="269"/>
    </row>
    <row r="688" spans="1:23" s="268" customFormat="1" ht="15" customHeight="1" x14ac:dyDescent="0.25">
      <c r="A688" s="330"/>
      <c r="B688" s="272"/>
      <c r="C688" s="266"/>
      <c r="D688" s="266"/>
      <c r="E688" s="266"/>
      <c r="F688" s="295"/>
      <c r="G688" s="295"/>
      <c r="H688" s="295"/>
      <c r="I688" s="339"/>
      <c r="K688" s="269"/>
      <c r="L688" s="269"/>
      <c r="M688" s="269"/>
      <c r="N688" s="269"/>
      <c r="O688" s="269"/>
      <c r="P688" s="269"/>
      <c r="Q688" s="269"/>
      <c r="R688" s="269"/>
      <c r="S688" s="269"/>
      <c r="T688" s="269"/>
      <c r="U688" s="269"/>
      <c r="V688" s="269"/>
      <c r="W688" s="269"/>
    </row>
    <row r="689" spans="1:23" s="268" customFormat="1" ht="15" customHeight="1" x14ac:dyDescent="0.25">
      <c r="A689" s="330"/>
      <c r="B689" s="272"/>
      <c r="C689" s="266"/>
      <c r="D689" s="266"/>
      <c r="E689" s="266"/>
      <c r="F689" s="295"/>
      <c r="G689" s="295"/>
      <c r="H689" s="295"/>
      <c r="I689" s="339"/>
      <c r="K689" s="269"/>
      <c r="L689" s="269"/>
      <c r="M689" s="269"/>
      <c r="N689" s="269"/>
      <c r="O689" s="269"/>
      <c r="P689" s="269"/>
      <c r="Q689" s="269"/>
      <c r="R689" s="269"/>
      <c r="S689" s="269"/>
      <c r="T689" s="269"/>
      <c r="U689" s="269"/>
      <c r="V689" s="269"/>
      <c r="W689" s="269"/>
    </row>
    <row r="690" spans="1:23" s="268" customFormat="1" ht="15" customHeight="1" x14ac:dyDescent="0.25">
      <c r="A690" s="330"/>
      <c r="B690" s="272"/>
      <c r="C690" s="266"/>
      <c r="D690" s="266"/>
      <c r="E690" s="266"/>
      <c r="F690" s="295"/>
      <c r="G690" s="295"/>
      <c r="H690" s="295"/>
      <c r="I690" s="339"/>
      <c r="K690" s="269"/>
      <c r="L690" s="269"/>
      <c r="M690" s="269"/>
      <c r="N690" s="269"/>
      <c r="O690" s="269"/>
      <c r="P690" s="269"/>
      <c r="Q690" s="269"/>
      <c r="R690" s="269"/>
      <c r="S690" s="269"/>
      <c r="T690" s="269"/>
      <c r="U690" s="269"/>
      <c r="V690" s="269"/>
      <c r="W690" s="269"/>
    </row>
    <row r="691" spans="1:23" s="268" customFormat="1" ht="15" customHeight="1" x14ac:dyDescent="0.25">
      <c r="A691" s="330"/>
      <c r="B691" s="272"/>
      <c r="C691" s="266"/>
      <c r="D691" s="266"/>
      <c r="E691" s="266"/>
      <c r="F691" s="295"/>
      <c r="G691" s="295"/>
      <c r="H691" s="295"/>
      <c r="I691" s="339"/>
      <c r="K691" s="269"/>
      <c r="L691" s="269"/>
      <c r="M691" s="269"/>
      <c r="N691" s="269"/>
      <c r="O691" s="269"/>
      <c r="P691" s="269"/>
      <c r="Q691" s="269"/>
      <c r="R691" s="269"/>
      <c r="S691" s="269"/>
      <c r="T691" s="269"/>
      <c r="U691" s="269"/>
      <c r="V691" s="269"/>
      <c r="W691" s="269"/>
    </row>
    <row r="692" spans="1:23" s="268" customFormat="1" ht="15" customHeight="1" x14ac:dyDescent="0.25">
      <c r="A692" s="330"/>
      <c r="B692" s="272"/>
      <c r="C692" s="266"/>
      <c r="D692" s="266"/>
      <c r="E692" s="266"/>
      <c r="F692" s="295"/>
      <c r="G692" s="295"/>
      <c r="H692" s="295"/>
      <c r="I692" s="339"/>
      <c r="K692" s="269"/>
      <c r="L692" s="269"/>
      <c r="M692" s="269"/>
      <c r="N692" s="269"/>
      <c r="O692" s="269"/>
      <c r="P692" s="269"/>
      <c r="Q692" s="269"/>
      <c r="R692" s="269"/>
      <c r="S692" s="269"/>
      <c r="T692" s="269"/>
      <c r="U692" s="269"/>
      <c r="V692" s="269"/>
      <c r="W692" s="269"/>
    </row>
    <row r="693" spans="1:23" s="268" customFormat="1" ht="15" customHeight="1" x14ac:dyDescent="0.25">
      <c r="A693" s="330"/>
      <c r="B693" s="272"/>
      <c r="C693" s="266"/>
      <c r="D693" s="266"/>
      <c r="E693" s="266"/>
      <c r="F693" s="295"/>
      <c r="G693" s="295"/>
      <c r="H693" s="295"/>
      <c r="I693" s="339"/>
      <c r="K693" s="269"/>
      <c r="L693" s="269"/>
      <c r="M693" s="269"/>
      <c r="N693" s="269"/>
      <c r="O693" s="269"/>
      <c r="P693" s="269"/>
      <c r="Q693" s="269"/>
      <c r="R693" s="269"/>
      <c r="S693" s="269"/>
      <c r="T693" s="269"/>
      <c r="U693" s="269"/>
      <c r="V693" s="269"/>
      <c r="W693" s="269"/>
    </row>
    <row r="694" spans="1:23" s="268" customFormat="1" ht="15" customHeight="1" x14ac:dyDescent="0.25">
      <c r="A694" s="330"/>
      <c r="B694" s="272"/>
      <c r="C694" s="266"/>
      <c r="D694" s="266"/>
      <c r="E694" s="266"/>
      <c r="F694" s="295"/>
      <c r="G694" s="295"/>
      <c r="H694" s="295"/>
      <c r="I694" s="339"/>
      <c r="K694" s="269"/>
      <c r="L694" s="269"/>
      <c r="M694" s="269"/>
      <c r="N694" s="269"/>
      <c r="O694" s="269"/>
      <c r="P694" s="269"/>
      <c r="Q694" s="269"/>
      <c r="R694" s="269"/>
      <c r="S694" s="269"/>
      <c r="T694" s="269"/>
      <c r="U694" s="269"/>
      <c r="V694" s="269"/>
      <c r="W694" s="269"/>
    </row>
    <row r="695" spans="1:23" s="268" customFormat="1" ht="15" customHeight="1" x14ac:dyDescent="0.25">
      <c r="A695" s="330"/>
      <c r="B695" s="272"/>
      <c r="C695" s="266"/>
      <c r="D695" s="266"/>
      <c r="E695" s="266"/>
      <c r="F695" s="295"/>
      <c r="G695" s="295"/>
      <c r="H695" s="295"/>
      <c r="I695" s="339"/>
      <c r="K695" s="269"/>
      <c r="L695" s="269"/>
      <c r="M695" s="269"/>
      <c r="N695" s="269"/>
      <c r="O695" s="269"/>
      <c r="P695" s="269"/>
      <c r="Q695" s="269"/>
      <c r="R695" s="269"/>
      <c r="S695" s="269"/>
      <c r="T695" s="269"/>
      <c r="U695" s="269"/>
      <c r="V695" s="269"/>
      <c r="W695" s="269"/>
    </row>
    <row r="696" spans="1:23" s="268" customFormat="1" ht="15" customHeight="1" x14ac:dyDescent="0.25">
      <c r="A696" s="330"/>
      <c r="B696" s="272"/>
      <c r="C696" s="266"/>
      <c r="D696" s="266"/>
      <c r="E696" s="266"/>
      <c r="F696" s="295"/>
      <c r="G696" s="295"/>
      <c r="H696" s="295"/>
      <c r="I696" s="339"/>
      <c r="K696" s="269"/>
      <c r="L696" s="269"/>
      <c r="M696" s="269"/>
      <c r="N696" s="269"/>
      <c r="O696" s="269"/>
      <c r="P696" s="269"/>
      <c r="Q696" s="269"/>
      <c r="R696" s="269"/>
      <c r="S696" s="269"/>
      <c r="T696" s="269"/>
      <c r="U696" s="269"/>
      <c r="V696" s="269"/>
      <c r="W696" s="269"/>
    </row>
    <row r="697" spans="1:23" s="268" customFormat="1" ht="15" customHeight="1" x14ac:dyDescent="0.25">
      <c r="A697" s="330"/>
      <c r="B697" s="272"/>
      <c r="C697" s="266"/>
      <c r="D697" s="266"/>
      <c r="E697" s="266"/>
      <c r="F697" s="295"/>
      <c r="G697" s="295"/>
      <c r="H697" s="295"/>
      <c r="I697" s="339"/>
      <c r="K697" s="269"/>
      <c r="L697" s="269"/>
      <c r="M697" s="269"/>
      <c r="N697" s="269"/>
      <c r="O697" s="269"/>
      <c r="P697" s="269"/>
      <c r="Q697" s="269"/>
      <c r="R697" s="269"/>
      <c r="S697" s="269"/>
      <c r="T697" s="269"/>
      <c r="U697" s="269"/>
      <c r="V697" s="269"/>
      <c r="W697" s="269"/>
    </row>
    <row r="698" spans="1:23" s="268" customFormat="1" ht="15" customHeight="1" x14ac:dyDescent="0.25">
      <c r="A698" s="330"/>
      <c r="B698" s="272"/>
      <c r="C698" s="266"/>
      <c r="D698" s="266"/>
      <c r="E698" s="266"/>
      <c r="F698" s="295"/>
      <c r="G698" s="295"/>
      <c r="H698" s="295"/>
      <c r="I698" s="339"/>
      <c r="K698" s="269"/>
      <c r="L698" s="269"/>
      <c r="M698" s="269"/>
      <c r="N698" s="269"/>
      <c r="O698" s="269"/>
      <c r="P698" s="269"/>
      <c r="Q698" s="269"/>
      <c r="R698" s="269"/>
      <c r="S698" s="269"/>
      <c r="T698" s="269"/>
      <c r="U698" s="269"/>
      <c r="V698" s="269"/>
      <c r="W698" s="269"/>
    </row>
    <row r="699" spans="1:23" s="268" customFormat="1" ht="15" customHeight="1" x14ac:dyDescent="0.25">
      <c r="A699" s="330"/>
      <c r="B699" s="272"/>
      <c r="C699" s="266"/>
      <c r="D699" s="266"/>
      <c r="E699" s="266"/>
      <c r="F699" s="295"/>
      <c r="G699" s="295"/>
      <c r="H699" s="295"/>
      <c r="I699" s="339"/>
      <c r="K699" s="269"/>
      <c r="L699" s="269"/>
      <c r="M699" s="269"/>
      <c r="N699" s="269"/>
      <c r="O699" s="269"/>
      <c r="P699" s="269"/>
      <c r="Q699" s="269"/>
      <c r="R699" s="269"/>
      <c r="S699" s="269"/>
      <c r="T699" s="269"/>
      <c r="U699" s="269"/>
      <c r="V699" s="269"/>
      <c r="W699" s="269"/>
    </row>
    <row r="700" spans="1:23" s="268" customFormat="1" ht="15" customHeight="1" x14ac:dyDescent="0.25">
      <c r="A700" s="330"/>
      <c r="B700" s="272"/>
      <c r="C700" s="266"/>
      <c r="D700" s="266"/>
      <c r="E700" s="266"/>
      <c r="F700" s="295"/>
      <c r="G700" s="295"/>
      <c r="H700" s="295"/>
      <c r="I700" s="339"/>
      <c r="K700" s="269"/>
      <c r="L700" s="269"/>
      <c r="M700" s="269"/>
      <c r="N700" s="269"/>
      <c r="O700" s="269"/>
      <c r="P700" s="269"/>
      <c r="Q700" s="269"/>
      <c r="R700" s="269"/>
      <c r="S700" s="269"/>
      <c r="T700" s="269"/>
      <c r="U700" s="269"/>
      <c r="V700" s="269"/>
      <c r="W700" s="269"/>
    </row>
    <row r="701" spans="1:23" s="268" customFormat="1" ht="15" customHeight="1" x14ac:dyDescent="0.25">
      <c r="A701" s="330"/>
      <c r="B701" s="272"/>
      <c r="C701" s="266"/>
      <c r="D701" s="266"/>
      <c r="E701" s="266"/>
      <c r="F701" s="295"/>
      <c r="G701" s="295"/>
      <c r="H701" s="295"/>
      <c r="I701" s="339"/>
      <c r="K701" s="269"/>
      <c r="L701" s="269"/>
      <c r="M701" s="269"/>
      <c r="N701" s="269"/>
      <c r="O701" s="269"/>
      <c r="P701" s="269"/>
      <c r="Q701" s="269"/>
      <c r="R701" s="269"/>
      <c r="S701" s="269"/>
      <c r="T701" s="269"/>
      <c r="U701" s="269"/>
      <c r="V701" s="269"/>
      <c r="W701" s="269"/>
    </row>
    <row r="702" spans="1:23" s="268" customFormat="1" ht="15" customHeight="1" x14ac:dyDescent="0.25">
      <c r="A702" s="330"/>
      <c r="B702" s="272"/>
      <c r="C702" s="266"/>
      <c r="D702" s="266"/>
      <c r="E702" s="266"/>
      <c r="F702" s="295"/>
      <c r="G702" s="295"/>
      <c r="H702" s="295"/>
      <c r="I702" s="339"/>
      <c r="K702" s="269"/>
      <c r="L702" s="269"/>
      <c r="M702" s="269"/>
      <c r="N702" s="269"/>
      <c r="O702" s="269"/>
      <c r="P702" s="269"/>
      <c r="Q702" s="269"/>
      <c r="R702" s="269"/>
      <c r="S702" s="269"/>
      <c r="T702" s="269"/>
      <c r="U702" s="269"/>
      <c r="V702" s="269"/>
      <c r="W702" s="269"/>
    </row>
    <row r="703" spans="1:23" s="268" customFormat="1" ht="15" customHeight="1" x14ac:dyDescent="0.25">
      <c r="A703" s="330"/>
      <c r="B703" s="272"/>
      <c r="C703" s="266"/>
      <c r="D703" s="266"/>
      <c r="E703" s="266"/>
      <c r="F703" s="295"/>
      <c r="G703" s="295"/>
      <c r="H703" s="295"/>
      <c r="I703" s="339"/>
      <c r="K703" s="269"/>
      <c r="L703" s="269"/>
      <c r="M703" s="269"/>
      <c r="N703" s="269"/>
      <c r="O703" s="269"/>
      <c r="P703" s="269"/>
      <c r="Q703" s="269"/>
      <c r="R703" s="269"/>
      <c r="S703" s="269"/>
      <c r="T703" s="269"/>
      <c r="U703" s="269"/>
      <c r="V703" s="269"/>
      <c r="W703" s="269"/>
    </row>
    <row r="704" spans="1:23" s="268" customFormat="1" ht="15" customHeight="1" x14ac:dyDescent="0.25">
      <c r="A704" s="330"/>
      <c r="B704" s="272"/>
      <c r="C704" s="266"/>
      <c r="D704" s="266"/>
      <c r="E704" s="266"/>
      <c r="F704" s="295"/>
      <c r="G704" s="295"/>
      <c r="H704" s="295"/>
      <c r="I704" s="339"/>
      <c r="K704" s="269"/>
      <c r="L704" s="269"/>
      <c r="M704" s="269"/>
      <c r="N704" s="269"/>
      <c r="O704" s="269"/>
      <c r="P704" s="269"/>
      <c r="Q704" s="269"/>
      <c r="R704" s="269"/>
      <c r="S704" s="269"/>
      <c r="T704" s="269"/>
      <c r="U704" s="269"/>
      <c r="V704" s="269"/>
      <c r="W704" s="269"/>
    </row>
    <row r="705" spans="1:23" s="268" customFormat="1" ht="15" customHeight="1" x14ac:dyDescent="0.25">
      <c r="A705" s="330"/>
      <c r="B705" s="272"/>
      <c r="C705" s="266"/>
      <c r="D705" s="266"/>
      <c r="E705" s="266"/>
      <c r="F705" s="295"/>
      <c r="G705" s="295"/>
      <c r="H705" s="295"/>
      <c r="I705" s="339"/>
      <c r="K705" s="269"/>
      <c r="L705" s="269"/>
      <c r="M705" s="269"/>
      <c r="N705" s="269"/>
      <c r="O705" s="269"/>
      <c r="P705" s="269"/>
      <c r="Q705" s="269"/>
      <c r="R705" s="269"/>
      <c r="S705" s="269"/>
      <c r="T705" s="269"/>
      <c r="U705" s="269"/>
      <c r="V705" s="269"/>
      <c r="W705" s="269"/>
    </row>
    <row r="706" spans="1:23" s="268" customFormat="1" ht="15" customHeight="1" x14ac:dyDescent="0.25">
      <c r="A706" s="330"/>
      <c r="B706" s="272"/>
      <c r="C706" s="266"/>
      <c r="D706" s="266"/>
      <c r="E706" s="266"/>
      <c r="F706" s="295"/>
      <c r="G706" s="295"/>
      <c r="H706" s="295"/>
      <c r="I706" s="339"/>
      <c r="K706" s="269"/>
      <c r="L706" s="269"/>
      <c r="M706" s="269"/>
      <c r="N706" s="269"/>
      <c r="O706" s="269"/>
      <c r="P706" s="269"/>
      <c r="Q706" s="269"/>
      <c r="R706" s="269"/>
      <c r="S706" s="269"/>
      <c r="T706" s="269"/>
      <c r="U706" s="269"/>
      <c r="V706" s="269"/>
      <c r="W706" s="269"/>
    </row>
    <row r="707" spans="1:23" s="268" customFormat="1" ht="15" customHeight="1" x14ac:dyDescent="0.25">
      <c r="A707" s="330"/>
      <c r="B707" s="272"/>
      <c r="C707" s="266"/>
      <c r="D707" s="266"/>
      <c r="E707" s="266"/>
      <c r="F707" s="295"/>
      <c r="G707" s="295"/>
      <c r="H707" s="295"/>
      <c r="I707" s="339"/>
      <c r="K707" s="269"/>
      <c r="L707" s="269"/>
      <c r="M707" s="269"/>
      <c r="N707" s="269"/>
      <c r="O707" s="269"/>
      <c r="P707" s="269"/>
      <c r="Q707" s="269"/>
      <c r="R707" s="269"/>
      <c r="S707" s="269"/>
      <c r="T707" s="269"/>
      <c r="U707" s="269"/>
      <c r="V707" s="269"/>
      <c r="W707" s="269"/>
    </row>
    <row r="708" spans="1:23" s="268" customFormat="1" ht="15" customHeight="1" x14ac:dyDescent="0.25">
      <c r="A708" s="330"/>
      <c r="B708" s="272"/>
      <c r="C708" s="266"/>
      <c r="D708" s="266"/>
      <c r="E708" s="266"/>
      <c r="F708" s="295"/>
      <c r="G708" s="295"/>
      <c r="H708" s="295"/>
      <c r="I708" s="339"/>
      <c r="K708" s="269"/>
      <c r="L708" s="269"/>
      <c r="M708" s="269"/>
      <c r="N708" s="269"/>
      <c r="O708" s="269"/>
      <c r="P708" s="269"/>
      <c r="Q708" s="269"/>
      <c r="R708" s="269"/>
      <c r="S708" s="269"/>
      <c r="T708" s="269"/>
      <c r="U708" s="269"/>
      <c r="V708" s="269"/>
      <c r="W708" s="269"/>
    </row>
    <row r="709" spans="1:23" s="268" customFormat="1" ht="15" customHeight="1" x14ac:dyDescent="0.25">
      <c r="A709" s="330"/>
      <c r="B709" s="272"/>
      <c r="C709" s="266"/>
      <c r="D709" s="266"/>
      <c r="E709" s="266"/>
      <c r="F709" s="295"/>
      <c r="G709" s="295"/>
      <c r="H709" s="295"/>
      <c r="I709" s="339"/>
      <c r="K709" s="269"/>
      <c r="L709" s="269"/>
      <c r="M709" s="269"/>
      <c r="N709" s="269"/>
      <c r="O709" s="269"/>
      <c r="P709" s="269"/>
      <c r="Q709" s="269"/>
      <c r="R709" s="269"/>
      <c r="S709" s="269"/>
      <c r="T709" s="269"/>
      <c r="U709" s="269"/>
      <c r="V709" s="269"/>
      <c r="W709" s="269"/>
    </row>
    <row r="710" spans="1:23" s="268" customFormat="1" ht="15" customHeight="1" x14ac:dyDescent="0.25">
      <c r="A710" s="330"/>
      <c r="B710" s="272"/>
      <c r="C710" s="266"/>
      <c r="D710" s="266"/>
      <c r="E710" s="266"/>
      <c r="F710" s="295"/>
      <c r="G710" s="295"/>
      <c r="H710" s="295"/>
      <c r="I710" s="339"/>
      <c r="K710" s="269"/>
      <c r="L710" s="269"/>
      <c r="M710" s="269"/>
      <c r="N710" s="269"/>
      <c r="O710" s="269"/>
      <c r="P710" s="269"/>
      <c r="Q710" s="269"/>
      <c r="R710" s="269"/>
      <c r="S710" s="269"/>
      <c r="T710" s="269"/>
      <c r="U710" s="269"/>
      <c r="V710" s="269"/>
      <c r="W710" s="269"/>
    </row>
    <row r="711" spans="1:23" s="268" customFormat="1" ht="15" customHeight="1" x14ac:dyDescent="0.25">
      <c r="A711" s="330"/>
      <c r="B711" s="272"/>
      <c r="C711" s="266"/>
      <c r="D711" s="266"/>
      <c r="E711" s="266"/>
      <c r="F711" s="295"/>
      <c r="G711" s="295"/>
      <c r="H711" s="295"/>
      <c r="I711" s="339"/>
      <c r="K711" s="269"/>
      <c r="L711" s="269"/>
      <c r="M711" s="269"/>
      <c r="N711" s="269"/>
      <c r="O711" s="269"/>
      <c r="P711" s="269"/>
      <c r="Q711" s="269"/>
      <c r="R711" s="269"/>
      <c r="S711" s="269"/>
      <c r="T711" s="269"/>
      <c r="U711" s="269"/>
      <c r="V711" s="269"/>
      <c r="W711" s="269"/>
    </row>
    <row r="712" spans="1:23" s="268" customFormat="1" ht="15" customHeight="1" x14ac:dyDescent="0.25">
      <c r="A712" s="330"/>
      <c r="B712" s="272"/>
      <c r="C712" s="266"/>
      <c r="D712" s="266"/>
      <c r="E712" s="266"/>
      <c r="F712" s="295"/>
      <c r="G712" s="295"/>
      <c r="H712" s="295"/>
      <c r="I712" s="339"/>
      <c r="K712" s="269"/>
      <c r="L712" s="269"/>
      <c r="M712" s="269"/>
      <c r="N712" s="269"/>
      <c r="O712" s="269"/>
      <c r="P712" s="269"/>
      <c r="Q712" s="269"/>
      <c r="R712" s="269"/>
      <c r="S712" s="269"/>
      <c r="T712" s="269"/>
      <c r="U712" s="269"/>
      <c r="V712" s="269"/>
      <c r="W712" s="269"/>
    </row>
    <row r="713" spans="1:23" s="268" customFormat="1" ht="15" customHeight="1" x14ac:dyDescent="0.25">
      <c r="A713" s="330"/>
      <c r="B713" s="272"/>
      <c r="C713" s="266"/>
      <c r="D713" s="266"/>
      <c r="E713" s="266"/>
      <c r="F713" s="295"/>
      <c r="G713" s="295"/>
      <c r="H713" s="295"/>
      <c r="I713" s="339"/>
      <c r="K713" s="269"/>
      <c r="L713" s="269"/>
      <c r="M713" s="269"/>
      <c r="N713" s="269"/>
      <c r="O713" s="269"/>
      <c r="P713" s="269"/>
      <c r="Q713" s="269"/>
      <c r="R713" s="269"/>
      <c r="S713" s="269"/>
      <c r="T713" s="269"/>
      <c r="U713" s="269"/>
      <c r="V713" s="269"/>
      <c r="W713" s="269"/>
    </row>
    <row r="714" spans="1:23" s="268" customFormat="1" ht="15" customHeight="1" x14ac:dyDescent="0.25">
      <c r="A714" s="330"/>
      <c r="B714" s="272"/>
      <c r="C714" s="266"/>
      <c r="D714" s="266"/>
      <c r="E714" s="266"/>
      <c r="F714" s="295"/>
      <c r="G714" s="295"/>
      <c r="H714" s="295"/>
      <c r="I714" s="339"/>
      <c r="K714" s="269"/>
      <c r="L714" s="269"/>
      <c r="M714" s="269"/>
      <c r="N714" s="269"/>
      <c r="O714" s="269"/>
      <c r="P714" s="269"/>
      <c r="Q714" s="269"/>
      <c r="R714" s="269"/>
      <c r="S714" s="269"/>
      <c r="T714" s="269"/>
      <c r="U714" s="269"/>
      <c r="V714" s="269"/>
      <c r="W714" s="269"/>
    </row>
    <row r="715" spans="1:23" s="268" customFormat="1" ht="15" customHeight="1" x14ac:dyDescent="0.25">
      <c r="A715" s="330"/>
      <c r="B715" s="272"/>
      <c r="C715" s="266"/>
      <c r="D715" s="266"/>
      <c r="E715" s="266"/>
      <c r="F715" s="295"/>
      <c r="G715" s="295"/>
      <c r="H715" s="295"/>
      <c r="I715" s="339"/>
      <c r="K715" s="269"/>
      <c r="L715" s="269"/>
      <c r="M715" s="269"/>
      <c r="N715" s="269"/>
      <c r="O715" s="269"/>
      <c r="P715" s="269"/>
      <c r="Q715" s="269"/>
      <c r="R715" s="269"/>
      <c r="S715" s="269"/>
      <c r="T715" s="269"/>
      <c r="U715" s="269"/>
      <c r="V715" s="269"/>
      <c r="W715" s="269"/>
    </row>
    <row r="716" spans="1:23" s="268" customFormat="1" ht="15" customHeight="1" x14ac:dyDescent="0.25">
      <c r="A716" s="330"/>
      <c r="B716" s="272"/>
      <c r="C716" s="266"/>
      <c r="D716" s="266"/>
      <c r="E716" s="266"/>
      <c r="F716" s="295"/>
      <c r="G716" s="295"/>
      <c r="H716" s="295"/>
      <c r="I716" s="339"/>
      <c r="K716" s="269"/>
      <c r="L716" s="269"/>
      <c r="M716" s="269"/>
      <c r="N716" s="269"/>
      <c r="O716" s="269"/>
      <c r="P716" s="269"/>
      <c r="Q716" s="269"/>
      <c r="R716" s="269"/>
      <c r="S716" s="269"/>
      <c r="T716" s="269"/>
      <c r="U716" s="269"/>
      <c r="V716" s="269"/>
      <c r="W716" s="269"/>
    </row>
    <row r="717" spans="1:23" s="268" customFormat="1" ht="15" customHeight="1" x14ac:dyDescent="0.25">
      <c r="A717" s="330"/>
      <c r="B717" s="272"/>
      <c r="C717" s="266"/>
      <c r="D717" s="266"/>
      <c r="E717" s="266"/>
      <c r="F717" s="295"/>
      <c r="G717" s="295"/>
      <c r="H717" s="295"/>
      <c r="I717" s="339"/>
      <c r="K717" s="269"/>
      <c r="L717" s="269"/>
      <c r="M717" s="269"/>
      <c r="N717" s="269"/>
      <c r="O717" s="269"/>
      <c r="P717" s="269"/>
      <c r="Q717" s="269"/>
      <c r="R717" s="269"/>
      <c r="S717" s="269"/>
      <c r="T717" s="269"/>
      <c r="U717" s="269"/>
      <c r="V717" s="269"/>
      <c r="W717" s="269"/>
    </row>
    <row r="718" spans="1:23" s="268" customFormat="1" ht="15" customHeight="1" x14ac:dyDescent="0.25">
      <c r="A718" s="330"/>
      <c r="B718" s="272"/>
      <c r="C718" s="266"/>
      <c r="D718" s="266"/>
      <c r="E718" s="266"/>
      <c r="F718" s="295"/>
      <c r="G718" s="295"/>
      <c r="H718" s="295"/>
      <c r="I718" s="339"/>
      <c r="K718" s="269"/>
      <c r="L718" s="269"/>
      <c r="M718" s="269"/>
      <c r="N718" s="269"/>
      <c r="O718" s="269"/>
      <c r="P718" s="269"/>
      <c r="Q718" s="269"/>
      <c r="R718" s="269"/>
      <c r="S718" s="269"/>
      <c r="T718" s="269"/>
      <c r="U718" s="269"/>
      <c r="V718" s="269"/>
      <c r="W718" s="269"/>
    </row>
    <row r="719" spans="1:23" s="268" customFormat="1" ht="15" customHeight="1" x14ac:dyDescent="0.25">
      <c r="A719" s="330"/>
      <c r="B719" s="272"/>
      <c r="C719" s="266"/>
      <c r="D719" s="266"/>
      <c r="E719" s="266"/>
      <c r="F719" s="295"/>
      <c r="G719" s="295"/>
      <c r="H719" s="295"/>
      <c r="I719" s="339"/>
      <c r="K719" s="269"/>
      <c r="L719" s="269"/>
      <c r="M719" s="269"/>
      <c r="N719" s="269"/>
      <c r="O719" s="269"/>
      <c r="P719" s="269"/>
      <c r="Q719" s="269"/>
      <c r="R719" s="269"/>
      <c r="S719" s="269"/>
      <c r="T719" s="269"/>
      <c r="U719" s="269"/>
      <c r="V719" s="269"/>
      <c r="W719" s="269"/>
    </row>
    <row r="720" spans="1:23" s="268" customFormat="1" ht="15" customHeight="1" x14ac:dyDescent="0.25">
      <c r="A720" s="330"/>
      <c r="B720" s="272"/>
      <c r="C720" s="266"/>
      <c r="D720" s="266"/>
      <c r="E720" s="266"/>
      <c r="F720" s="295"/>
      <c r="G720" s="295"/>
      <c r="H720" s="295"/>
      <c r="I720" s="339"/>
      <c r="K720" s="269"/>
      <c r="L720" s="269"/>
      <c r="M720" s="269"/>
      <c r="N720" s="269"/>
      <c r="O720" s="269"/>
      <c r="P720" s="269"/>
      <c r="Q720" s="269"/>
      <c r="R720" s="269"/>
      <c r="S720" s="269"/>
      <c r="T720" s="269"/>
      <c r="U720" s="269"/>
      <c r="V720" s="269"/>
      <c r="W720" s="269"/>
    </row>
    <row r="721" spans="1:23" s="268" customFormat="1" ht="15" customHeight="1" x14ac:dyDescent="0.25">
      <c r="A721" s="330"/>
      <c r="B721" s="272"/>
      <c r="C721" s="266"/>
      <c r="D721" s="266"/>
      <c r="E721" s="266"/>
      <c r="F721" s="295"/>
      <c r="G721" s="295"/>
      <c r="H721" s="295"/>
      <c r="I721" s="339"/>
      <c r="K721" s="269"/>
      <c r="L721" s="269"/>
      <c r="M721" s="269"/>
      <c r="N721" s="269"/>
      <c r="O721" s="269"/>
      <c r="P721" s="269"/>
      <c r="Q721" s="269"/>
      <c r="R721" s="269"/>
      <c r="S721" s="269"/>
      <c r="T721" s="269"/>
      <c r="U721" s="269"/>
      <c r="V721" s="269"/>
      <c r="W721" s="269"/>
    </row>
    <row r="722" spans="1:23" s="268" customFormat="1" ht="15" customHeight="1" x14ac:dyDescent="0.25">
      <c r="A722" s="330"/>
      <c r="B722" s="272"/>
      <c r="C722" s="266"/>
      <c r="D722" s="266"/>
      <c r="E722" s="266"/>
      <c r="F722" s="295"/>
      <c r="G722" s="295"/>
      <c r="H722" s="295"/>
      <c r="I722" s="339"/>
      <c r="K722" s="269"/>
      <c r="L722" s="269"/>
      <c r="M722" s="269"/>
      <c r="N722" s="269"/>
      <c r="O722" s="269"/>
      <c r="P722" s="269"/>
      <c r="Q722" s="269"/>
      <c r="R722" s="269"/>
      <c r="S722" s="269"/>
      <c r="T722" s="269"/>
      <c r="U722" s="269"/>
      <c r="V722" s="269"/>
      <c r="W722" s="269"/>
    </row>
    <row r="723" spans="1:23" s="268" customFormat="1" ht="15" customHeight="1" x14ac:dyDescent="0.25">
      <c r="A723" s="330"/>
      <c r="B723" s="272"/>
      <c r="C723" s="266"/>
      <c r="D723" s="266"/>
      <c r="E723" s="266"/>
      <c r="F723" s="295"/>
      <c r="G723" s="295"/>
      <c r="H723" s="295"/>
      <c r="I723" s="339"/>
      <c r="K723" s="269"/>
      <c r="L723" s="269"/>
      <c r="M723" s="269"/>
      <c r="N723" s="269"/>
      <c r="O723" s="269"/>
      <c r="P723" s="269"/>
      <c r="Q723" s="269"/>
      <c r="R723" s="269"/>
      <c r="S723" s="269"/>
      <c r="T723" s="269"/>
      <c r="U723" s="269"/>
      <c r="V723" s="269"/>
      <c r="W723" s="269"/>
    </row>
    <row r="724" spans="1:23" s="268" customFormat="1" ht="15" customHeight="1" x14ac:dyDescent="0.25">
      <c r="A724" s="330"/>
      <c r="B724" s="272"/>
      <c r="C724" s="266"/>
      <c r="D724" s="266"/>
      <c r="E724" s="266"/>
      <c r="F724" s="295"/>
      <c r="G724" s="295"/>
      <c r="H724" s="295"/>
      <c r="I724" s="339"/>
      <c r="K724" s="269"/>
      <c r="L724" s="269"/>
      <c r="M724" s="269"/>
      <c r="N724" s="269"/>
      <c r="O724" s="269"/>
      <c r="P724" s="269"/>
      <c r="Q724" s="269"/>
      <c r="R724" s="269"/>
      <c r="S724" s="269"/>
      <c r="T724" s="269"/>
      <c r="U724" s="269"/>
      <c r="V724" s="269"/>
      <c r="W724" s="269"/>
    </row>
    <row r="725" spans="1:23" s="268" customFormat="1" ht="15" customHeight="1" x14ac:dyDescent="0.25">
      <c r="A725" s="330"/>
      <c r="B725" s="272"/>
      <c r="C725" s="266"/>
      <c r="D725" s="266"/>
      <c r="E725" s="266"/>
      <c r="F725" s="295"/>
      <c r="G725" s="295"/>
      <c r="H725" s="295"/>
      <c r="I725" s="339"/>
      <c r="K725" s="269"/>
      <c r="L725" s="269"/>
      <c r="M725" s="269"/>
      <c r="N725" s="269"/>
      <c r="O725" s="269"/>
      <c r="P725" s="269"/>
      <c r="Q725" s="269"/>
      <c r="R725" s="269"/>
      <c r="S725" s="269"/>
      <c r="T725" s="269"/>
      <c r="U725" s="269"/>
      <c r="V725" s="269"/>
      <c r="W725" s="269"/>
    </row>
    <row r="726" spans="1:23" s="268" customFormat="1" ht="15" customHeight="1" x14ac:dyDescent="0.25">
      <c r="A726" s="330"/>
      <c r="B726" s="272"/>
      <c r="C726" s="266"/>
      <c r="D726" s="266"/>
      <c r="E726" s="266"/>
      <c r="F726" s="295"/>
      <c r="G726" s="295"/>
      <c r="H726" s="295"/>
      <c r="I726" s="339"/>
      <c r="K726" s="269"/>
      <c r="L726" s="269"/>
      <c r="M726" s="269"/>
      <c r="N726" s="269"/>
      <c r="O726" s="269"/>
      <c r="P726" s="269"/>
      <c r="Q726" s="269"/>
      <c r="R726" s="269"/>
      <c r="S726" s="269"/>
      <c r="T726" s="269"/>
      <c r="U726" s="269"/>
      <c r="V726" s="269"/>
      <c r="W726" s="269"/>
    </row>
    <row r="727" spans="1:23" s="268" customFormat="1" ht="15" customHeight="1" x14ac:dyDescent="0.25">
      <c r="A727" s="330"/>
      <c r="B727" s="272"/>
      <c r="C727" s="266"/>
      <c r="D727" s="266"/>
      <c r="E727" s="266"/>
      <c r="F727" s="295"/>
      <c r="G727" s="295"/>
      <c r="H727" s="295"/>
      <c r="I727" s="339"/>
      <c r="K727" s="269"/>
      <c r="L727" s="269"/>
      <c r="M727" s="269"/>
      <c r="N727" s="269"/>
      <c r="O727" s="269"/>
      <c r="P727" s="269"/>
      <c r="Q727" s="269"/>
      <c r="R727" s="269"/>
      <c r="S727" s="269"/>
      <c r="T727" s="269"/>
      <c r="U727" s="269"/>
      <c r="V727" s="269"/>
      <c r="W727" s="269"/>
    </row>
    <row r="728" spans="1:23" s="268" customFormat="1" ht="15" customHeight="1" x14ac:dyDescent="0.25">
      <c r="A728" s="330"/>
      <c r="B728" s="272"/>
      <c r="C728" s="266"/>
      <c r="D728" s="266"/>
      <c r="E728" s="266"/>
      <c r="F728" s="295"/>
      <c r="G728" s="295"/>
      <c r="H728" s="295"/>
      <c r="I728" s="339"/>
      <c r="K728" s="269"/>
      <c r="L728" s="269"/>
      <c r="M728" s="269"/>
      <c r="N728" s="269"/>
      <c r="O728" s="269"/>
      <c r="P728" s="269"/>
      <c r="Q728" s="269"/>
      <c r="R728" s="269"/>
      <c r="S728" s="269"/>
      <c r="T728" s="269"/>
      <c r="U728" s="269"/>
      <c r="V728" s="269"/>
      <c r="W728" s="269"/>
    </row>
    <row r="729" spans="1:23" s="268" customFormat="1" ht="15" customHeight="1" x14ac:dyDescent="0.25">
      <c r="A729" s="330"/>
      <c r="B729" s="272"/>
      <c r="C729" s="266"/>
      <c r="D729" s="266"/>
      <c r="E729" s="266"/>
      <c r="F729" s="295"/>
      <c r="G729" s="295"/>
      <c r="H729" s="295"/>
      <c r="I729" s="339"/>
      <c r="K729" s="269"/>
      <c r="L729" s="269"/>
      <c r="M729" s="269"/>
      <c r="N729" s="269"/>
      <c r="O729" s="269"/>
      <c r="P729" s="269"/>
      <c r="Q729" s="269"/>
      <c r="R729" s="269"/>
      <c r="S729" s="269"/>
      <c r="T729" s="269"/>
      <c r="U729" s="269"/>
      <c r="V729" s="269"/>
      <c r="W729" s="269"/>
    </row>
    <row r="730" spans="1:23" s="268" customFormat="1" ht="15" customHeight="1" x14ac:dyDescent="0.25">
      <c r="A730" s="330"/>
      <c r="B730" s="272"/>
      <c r="C730" s="266"/>
      <c r="D730" s="266"/>
      <c r="E730" s="266"/>
      <c r="F730" s="295"/>
      <c r="G730" s="295"/>
      <c r="H730" s="295"/>
      <c r="I730" s="339"/>
      <c r="K730" s="269"/>
      <c r="L730" s="269"/>
      <c r="M730" s="269"/>
      <c r="N730" s="269"/>
      <c r="O730" s="269"/>
      <c r="P730" s="269"/>
      <c r="Q730" s="269"/>
      <c r="R730" s="269"/>
      <c r="S730" s="269"/>
      <c r="T730" s="269"/>
      <c r="U730" s="269"/>
      <c r="V730" s="269"/>
      <c r="W730" s="269"/>
    </row>
    <row r="731" spans="1:23" s="268" customFormat="1" ht="15" customHeight="1" x14ac:dyDescent="0.25">
      <c r="A731" s="330"/>
      <c r="B731" s="272"/>
      <c r="C731" s="266"/>
      <c r="D731" s="266"/>
      <c r="E731" s="266"/>
      <c r="F731" s="295"/>
      <c r="G731" s="295"/>
      <c r="H731" s="295"/>
      <c r="I731" s="339"/>
      <c r="K731" s="269"/>
      <c r="L731" s="269"/>
      <c r="M731" s="269"/>
      <c r="N731" s="269"/>
      <c r="O731" s="269"/>
      <c r="P731" s="269"/>
      <c r="Q731" s="269"/>
      <c r="R731" s="269"/>
      <c r="S731" s="269"/>
      <c r="T731" s="269"/>
      <c r="U731" s="269"/>
      <c r="V731" s="269"/>
      <c r="W731" s="269"/>
    </row>
    <row r="732" spans="1:23" s="268" customFormat="1" ht="15" customHeight="1" x14ac:dyDescent="0.25">
      <c r="A732" s="330"/>
      <c r="B732" s="272"/>
      <c r="C732" s="266"/>
      <c r="D732" s="266"/>
      <c r="E732" s="266"/>
      <c r="F732" s="295"/>
      <c r="G732" s="295"/>
      <c r="H732" s="295"/>
      <c r="I732" s="339"/>
      <c r="K732" s="269"/>
      <c r="L732" s="269"/>
      <c r="M732" s="269"/>
      <c r="N732" s="269"/>
      <c r="O732" s="269"/>
      <c r="P732" s="269"/>
      <c r="Q732" s="269"/>
      <c r="R732" s="269"/>
      <c r="S732" s="269"/>
      <c r="T732" s="269"/>
      <c r="U732" s="269"/>
      <c r="V732" s="269"/>
      <c r="W732" s="269"/>
    </row>
    <row r="733" spans="1:23" s="268" customFormat="1" ht="15" customHeight="1" x14ac:dyDescent="0.25">
      <c r="A733" s="330"/>
      <c r="B733" s="272"/>
      <c r="C733" s="266"/>
      <c r="D733" s="266"/>
      <c r="E733" s="266"/>
      <c r="F733" s="295"/>
      <c r="G733" s="295"/>
      <c r="H733" s="295"/>
      <c r="I733" s="339"/>
      <c r="K733" s="269"/>
      <c r="L733" s="269"/>
      <c r="M733" s="269"/>
      <c r="N733" s="269"/>
      <c r="O733" s="269"/>
      <c r="P733" s="269"/>
      <c r="Q733" s="269"/>
      <c r="R733" s="269"/>
      <c r="S733" s="269"/>
      <c r="T733" s="269"/>
      <c r="U733" s="269"/>
      <c r="V733" s="269"/>
      <c r="W733" s="269"/>
    </row>
    <row r="734" spans="1:23" s="268" customFormat="1" ht="15" customHeight="1" x14ac:dyDescent="0.25">
      <c r="A734" s="330"/>
      <c r="B734" s="272"/>
      <c r="C734" s="266"/>
      <c r="D734" s="266"/>
      <c r="E734" s="266"/>
      <c r="F734" s="295"/>
      <c r="G734" s="295"/>
      <c r="H734" s="295"/>
      <c r="I734" s="339"/>
      <c r="K734" s="269"/>
      <c r="L734" s="269"/>
      <c r="M734" s="269"/>
      <c r="N734" s="269"/>
      <c r="O734" s="269"/>
      <c r="P734" s="269"/>
      <c r="Q734" s="269"/>
      <c r="R734" s="269"/>
      <c r="S734" s="269"/>
      <c r="T734" s="269"/>
      <c r="U734" s="269"/>
      <c r="V734" s="269"/>
      <c r="W734" s="269"/>
    </row>
    <row r="735" spans="1:23" s="268" customFormat="1" ht="15" customHeight="1" x14ac:dyDescent="0.25">
      <c r="A735" s="330"/>
      <c r="B735" s="272"/>
      <c r="C735" s="266"/>
      <c r="D735" s="266"/>
      <c r="E735" s="266"/>
      <c r="F735" s="295"/>
      <c r="G735" s="295"/>
      <c r="H735" s="295"/>
      <c r="I735" s="339"/>
      <c r="K735" s="269"/>
      <c r="L735" s="269"/>
      <c r="M735" s="269"/>
      <c r="N735" s="269"/>
      <c r="O735" s="269"/>
      <c r="P735" s="269"/>
      <c r="Q735" s="269"/>
      <c r="R735" s="269"/>
      <c r="S735" s="269"/>
      <c r="T735" s="269"/>
      <c r="U735" s="269"/>
      <c r="V735" s="269"/>
      <c r="W735" s="269"/>
    </row>
    <row r="736" spans="1:23" s="268" customFormat="1" ht="15" customHeight="1" x14ac:dyDescent="0.25">
      <c r="A736" s="330"/>
      <c r="B736" s="272"/>
      <c r="C736" s="266"/>
      <c r="D736" s="266"/>
      <c r="E736" s="266"/>
      <c r="F736" s="295"/>
      <c r="G736" s="295"/>
      <c r="H736" s="295"/>
      <c r="I736" s="339"/>
      <c r="K736" s="269"/>
      <c r="L736" s="269"/>
      <c r="M736" s="269"/>
      <c r="N736" s="269"/>
      <c r="O736" s="269"/>
      <c r="P736" s="269"/>
      <c r="Q736" s="269"/>
      <c r="R736" s="269"/>
      <c r="S736" s="269"/>
      <c r="T736" s="269"/>
      <c r="U736" s="269"/>
      <c r="V736" s="269"/>
      <c r="W736" s="269"/>
    </row>
    <row r="737" spans="1:23" s="268" customFormat="1" ht="15" customHeight="1" x14ac:dyDescent="0.25">
      <c r="A737" s="330"/>
      <c r="B737" s="272"/>
      <c r="C737" s="266"/>
      <c r="D737" s="266"/>
      <c r="E737" s="266"/>
      <c r="F737" s="295"/>
      <c r="G737" s="295"/>
      <c r="H737" s="295"/>
      <c r="I737" s="339"/>
      <c r="K737" s="269"/>
      <c r="L737" s="269"/>
      <c r="M737" s="269"/>
      <c r="N737" s="269"/>
      <c r="O737" s="269"/>
      <c r="P737" s="269"/>
      <c r="Q737" s="269"/>
      <c r="R737" s="269"/>
      <c r="S737" s="269"/>
      <c r="T737" s="269"/>
      <c r="U737" s="269"/>
      <c r="V737" s="269"/>
      <c r="W737" s="269"/>
    </row>
    <row r="738" spans="1:23" s="268" customFormat="1" ht="15" customHeight="1" x14ac:dyDescent="0.25">
      <c r="A738" s="330"/>
      <c r="B738" s="272"/>
      <c r="C738" s="266"/>
      <c r="D738" s="266"/>
      <c r="E738" s="266"/>
      <c r="F738" s="295"/>
      <c r="G738" s="295"/>
      <c r="H738" s="295"/>
      <c r="I738" s="339"/>
      <c r="K738" s="269"/>
      <c r="L738" s="269"/>
      <c r="M738" s="269"/>
      <c r="N738" s="269"/>
      <c r="O738" s="269"/>
      <c r="P738" s="269"/>
      <c r="Q738" s="269"/>
      <c r="R738" s="269"/>
      <c r="S738" s="269"/>
      <c r="T738" s="269"/>
      <c r="U738" s="269"/>
      <c r="V738" s="269"/>
      <c r="W738" s="269"/>
    </row>
    <row r="739" spans="1:23" s="268" customFormat="1" ht="15" customHeight="1" x14ac:dyDescent="0.25">
      <c r="A739" s="330"/>
      <c r="B739" s="272"/>
      <c r="C739" s="266"/>
      <c r="D739" s="266"/>
      <c r="E739" s="266"/>
      <c r="F739" s="295"/>
      <c r="G739" s="295"/>
      <c r="H739" s="295"/>
      <c r="I739" s="339"/>
      <c r="K739" s="269"/>
      <c r="L739" s="269"/>
      <c r="M739" s="269"/>
      <c r="N739" s="269"/>
      <c r="O739" s="269"/>
      <c r="P739" s="269"/>
      <c r="Q739" s="269"/>
      <c r="R739" s="269"/>
      <c r="S739" s="269"/>
      <c r="T739" s="269"/>
      <c r="U739" s="269"/>
      <c r="V739" s="269"/>
      <c r="W739" s="269"/>
    </row>
    <row r="740" spans="1:23" s="268" customFormat="1" ht="15" customHeight="1" x14ac:dyDescent="0.25">
      <c r="A740" s="330"/>
      <c r="B740" s="272"/>
      <c r="C740" s="266"/>
      <c r="D740" s="266"/>
      <c r="E740" s="266"/>
      <c r="F740" s="295"/>
      <c r="G740" s="295"/>
      <c r="H740" s="295"/>
      <c r="I740" s="339"/>
      <c r="K740" s="269"/>
      <c r="L740" s="269"/>
      <c r="M740" s="269"/>
      <c r="N740" s="269"/>
      <c r="O740" s="269"/>
      <c r="P740" s="269"/>
      <c r="Q740" s="269"/>
      <c r="R740" s="269"/>
      <c r="S740" s="269"/>
      <c r="T740" s="269"/>
      <c r="U740" s="269"/>
      <c r="V740" s="269"/>
      <c r="W740" s="269"/>
    </row>
    <row r="741" spans="1:23" s="268" customFormat="1" ht="15" customHeight="1" x14ac:dyDescent="0.25">
      <c r="A741" s="330"/>
      <c r="B741" s="272"/>
      <c r="C741" s="266"/>
      <c r="D741" s="266"/>
      <c r="E741" s="266"/>
      <c r="F741" s="295"/>
      <c r="G741" s="295"/>
      <c r="H741" s="295"/>
      <c r="I741" s="339"/>
      <c r="K741" s="269"/>
      <c r="L741" s="269"/>
      <c r="M741" s="269"/>
      <c r="N741" s="269"/>
      <c r="O741" s="269"/>
      <c r="P741" s="269"/>
      <c r="Q741" s="269"/>
      <c r="R741" s="269"/>
      <c r="S741" s="269"/>
      <c r="T741" s="269"/>
      <c r="U741" s="269"/>
      <c r="V741" s="269"/>
      <c r="W741" s="269"/>
    </row>
    <row r="742" spans="1:23" s="268" customFormat="1" ht="15" customHeight="1" x14ac:dyDescent="0.25">
      <c r="A742" s="330"/>
      <c r="B742" s="272"/>
      <c r="C742" s="266"/>
      <c r="D742" s="266"/>
      <c r="E742" s="266"/>
      <c r="F742" s="295"/>
      <c r="G742" s="295"/>
      <c r="H742" s="295"/>
      <c r="I742" s="339"/>
      <c r="K742" s="269"/>
      <c r="L742" s="269"/>
      <c r="M742" s="269"/>
      <c r="N742" s="269"/>
      <c r="O742" s="269"/>
      <c r="P742" s="269"/>
      <c r="Q742" s="269"/>
      <c r="R742" s="269"/>
      <c r="S742" s="269"/>
      <c r="T742" s="269"/>
      <c r="U742" s="269"/>
      <c r="V742" s="269"/>
      <c r="W742" s="269"/>
    </row>
    <row r="743" spans="1:23" s="268" customFormat="1" ht="15" customHeight="1" x14ac:dyDescent="0.25">
      <c r="A743" s="330"/>
      <c r="B743" s="272"/>
      <c r="C743" s="266"/>
      <c r="D743" s="266"/>
      <c r="E743" s="266"/>
      <c r="F743" s="295"/>
      <c r="G743" s="295"/>
      <c r="H743" s="295"/>
      <c r="I743" s="339"/>
      <c r="K743" s="269"/>
      <c r="L743" s="269"/>
      <c r="M743" s="269"/>
      <c r="N743" s="269"/>
      <c r="O743" s="269"/>
      <c r="P743" s="269"/>
      <c r="Q743" s="269"/>
      <c r="R743" s="269"/>
      <c r="S743" s="269"/>
      <c r="T743" s="269"/>
      <c r="U743" s="269"/>
      <c r="V743" s="269"/>
      <c r="W743" s="269"/>
    </row>
    <row r="744" spans="1:23" s="268" customFormat="1" ht="15" customHeight="1" x14ac:dyDescent="0.25">
      <c r="A744" s="330"/>
      <c r="B744" s="272"/>
      <c r="C744" s="266"/>
      <c r="D744" s="266"/>
      <c r="E744" s="266"/>
      <c r="F744" s="295"/>
      <c r="G744" s="295"/>
      <c r="H744" s="295"/>
      <c r="I744" s="339"/>
      <c r="K744" s="269"/>
      <c r="L744" s="269"/>
      <c r="M744" s="269"/>
      <c r="N744" s="269"/>
      <c r="O744" s="269"/>
      <c r="P744" s="269"/>
      <c r="Q744" s="269"/>
      <c r="R744" s="269"/>
      <c r="S744" s="269"/>
      <c r="T744" s="269"/>
      <c r="U744" s="269"/>
      <c r="V744" s="269"/>
      <c r="W744" s="269"/>
    </row>
    <row r="745" spans="1:23" s="268" customFormat="1" ht="15" customHeight="1" x14ac:dyDescent="0.25">
      <c r="A745" s="330"/>
      <c r="B745" s="272"/>
      <c r="C745" s="266"/>
      <c r="D745" s="266"/>
      <c r="E745" s="266"/>
      <c r="F745" s="295"/>
      <c r="G745" s="295"/>
      <c r="H745" s="295"/>
      <c r="I745" s="339"/>
      <c r="K745" s="269"/>
      <c r="L745" s="269"/>
      <c r="M745" s="269"/>
      <c r="N745" s="269"/>
      <c r="O745" s="269"/>
      <c r="P745" s="269"/>
      <c r="Q745" s="269"/>
      <c r="R745" s="269"/>
      <c r="S745" s="269"/>
      <c r="T745" s="269"/>
      <c r="U745" s="269"/>
      <c r="V745" s="269"/>
      <c r="W745" s="269"/>
    </row>
    <row r="746" spans="1:23" s="268" customFormat="1" ht="15" customHeight="1" x14ac:dyDescent="0.25">
      <c r="A746" s="330"/>
      <c r="B746" s="272"/>
      <c r="C746" s="266"/>
      <c r="D746" s="266"/>
      <c r="E746" s="266"/>
      <c r="F746" s="295"/>
      <c r="G746" s="295"/>
      <c r="H746" s="295"/>
      <c r="I746" s="339"/>
      <c r="K746" s="269"/>
      <c r="L746" s="269"/>
      <c r="M746" s="269"/>
      <c r="N746" s="269"/>
      <c r="O746" s="269"/>
      <c r="P746" s="269"/>
      <c r="Q746" s="269"/>
      <c r="R746" s="269"/>
      <c r="S746" s="269"/>
      <c r="T746" s="269"/>
      <c r="U746" s="269"/>
      <c r="V746" s="269"/>
      <c r="W746" s="269"/>
    </row>
    <row r="747" spans="1:23" s="268" customFormat="1" ht="15" customHeight="1" x14ac:dyDescent="0.25">
      <c r="A747" s="330"/>
      <c r="B747" s="272"/>
      <c r="C747" s="266"/>
      <c r="D747" s="266"/>
      <c r="E747" s="266"/>
      <c r="F747" s="295"/>
      <c r="G747" s="295"/>
      <c r="H747" s="295"/>
      <c r="I747" s="339"/>
      <c r="K747" s="269"/>
      <c r="L747" s="269"/>
      <c r="M747" s="269"/>
      <c r="N747" s="269"/>
      <c r="O747" s="269"/>
      <c r="P747" s="269"/>
      <c r="Q747" s="269"/>
      <c r="R747" s="269"/>
      <c r="S747" s="269"/>
      <c r="T747" s="269"/>
      <c r="U747" s="269"/>
      <c r="V747" s="269"/>
      <c r="W747" s="269"/>
    </row>
    <row r="748" spans="1:23" s="268" customFormat="1" ht="15" customHeight="1" x14ac:dyDescent="0.25">
      <c r="A748" s="330"/>
      <c r="B748" s="272"/>
      <c r="C748" s="266"/>
      <c r="D748" s="266"/>
      <c r="E748" s="266"/>
      <c r="F748" s="295"/>
      <c r="G748" s="295"/>
      <c r="H748" s="295"/>
      <c r="I748" s="339"/>
      <c r="K748" s="269"/>
      <c r="L748" s="269"/>
      <c r="M748" s="269"/>
      <c r="N748" s="269"/>
      <c r="O748" s="269"/>
      <c r="P748" s="269"/>
      <c r="Q748" s="269"/>
      <c r="R748" s="269"/>
      <c r="S748" s="269"/>
      <c r="T748" s="269"/>
      <c r="U748" s="269"/>
      <c r="V748" s="269"/>
      <c r="W748" s="269"/>
    </row>
    <row r="749" spans="1:23" s="268" customFormat="1" ht="15" customHeight="1" x14ac:dyDescent="0.25">
      <c r="A749" s="330"/>
      <c r="B749" s="272"/>
      <c r="C749" s="266"/>
      <c r="D749" s="266"/>
      <c r="E749" s="266"/>
      <c r="F749" s="295"/>
      <c r="G749" s="295"/>
      <c r="H749" s="295"/>
      <c r="I749" s="339"/>
      <c r="K749" s="269"/>
      <c r="L749" s="269"/>
      <c r="M749" s="269"/>
      <c r="N749" s="269"/>
      <c r="O749" s="269"/>
      <c r="P749" s="269"/>
      <c r="Q749" s="269"/>
      <c r="R749" s="269"/>
      <c r="S749" s="269"/>
      <c r="T749" s="269"/>
      <c r="U749" s="269"/>
      <c r="V749" s="269"/>
      <c r="W749" s="269"/>
    </row>
    <row r="750" spans="1:23" s="268" customFormat="1" ht="15" customHeight="1" x14ac:dyDescent="0.25">
      <c r="A750" s="330"/>
      <c r="B750" s="272"/>
      <c r="C750" s="266"/>
      <c r="D750" s="266"/>
      <c r="E750" s="266"/>
      <c r="F750" s="295"/>
      <c r="G750" s="295"/>
      <c r="H750" s="295"/>
      <c r="I750" s="339"/>
      <c r="K750" s="269"/>
      <c r="L750" s="269"/>
      <c r="M750" s="269"/>
      <c r="N750" s="269"/>
      <c r="O750" s="269"/>
      <c r="P750" s="269"/>
      <c r="Q750" s="269"/>
      <c r="R750" s="269"/>
      <c r="S750" s="269"/>
      <c r="T750" s="269"/>
      <c r="U750" s="269"/>
      <c r="V750" s="269"/>
      <c r="W750" s="269"/>
    </row>
    <row r="751" spans="1:23" s="268" customFormat="1" ht="15" customHeight="1" x14ac:dyDescent="0.25">
      <c r="A751" s="330"/>
      <c r="B751" s="272"/>
      <c r="C751" s="266"/>
      <c r="D751" s="266"/>
      <c r="E751" s="266"/>
      <c r="F751" s="295"/>
      <c r="G751" s="295"/>
      <c r="H751" s="295"/>
      <c r="I751" s="339"/>
      <c r="K751" s="269"/>
      <c r="L751" s="269"/>
      <c r="M751" s="269"/>
      <c r="N751" s="269"/>
      <c r="O751" s="269"/>
      <c r="P751" s="269"/>
      <c r="Q751" s="269"/>
      <c r="R751" s="269"/>
      <c r="S751" s="269"/>
      <c r="T751" s="269"/>
      <c r="U751" s="269"/>
      <c r="V751" s="269"/>
      <c r="W751" s="269"/>
    </row>
    <row r="752" spans="1:23" s="268" customFormat="1" ht="15" customHeight="1" x14ac:dyDescent="0.25">
      <c r="A752" s="330"/>
      <c r="B752" s="272"/>
      <c r="C752" s="266"/>
      <c r="D752" s="266"/>
      <c r="E752" s="266"/>
      <c r="F752" s="295"/>
      <c r="G752" s="295"/>
      <c r="H752" s="295"/>
      <c r="I752" s="339"/>
      <c r="K752" s="269"/>
      <c r="L752" s="269"/>
      <c r="M752" s="269"/>
      <c r="N752" s="269"/>
      <c r="O752" s="269"/>
      <c r="P752" s="269"/>
      <c r="Q752" s="269"/>
      <c r="R752" s="269"/>
      <c r="S752" s="269"/>
      <c r="T752" s="269"/>
      <c r="U752" s="269"/>
      <c r="V752" s="269"/>
      <c r="W752" s="269"/>
    </row>
    <row r="753" spans="1:23" s="268" customFormat="1" ht="15" customHeight="1" x14ac:dyDescent="0.25">
      <c r="A753" s="330"/>
      <c r="B753" s="272"/>
      <c r="C753" s="266"/>
      <c r="D753" s="266"/>
      <c r="E753" s="266"/>
      <c r="F753" s="295"/>
      <c r="G753" s="295"/>
      <c r="H753" s="295"/>
      <c r="I753" s="339"/>
      <c r="K753" s="269"/>
      <c r="L753" s="269"/>
      <c r="M753" s="269"/>
      <c r="N753" s="269"/>
      <c r="O753" s="269"/>
      <c r="P753" s="269"/>
      <c r="Q753" s="269"/>
      <c r="R753" s="269"/>
      <c r="S753" s="269"/>
      <c r="T753" s="269"/>
      <c r="U753" s="269"/>
      <c r="V753" s="269"/>
      <c r="W753" s="269"/>
    </row>
    <row r="754" spans="1:23" s="268" customFormat="1" ht="15" customHeight="1" x14ac:dyDescent="0.25">
      <c r="A754" s="330"/>
      <c r="B754" s="272"/>
      <c r="C754" s="266"/>
      <c r="D754" s="266"/>
      <c r="E754" s="266"/>
      <c r="F754" s="295"/>
      <c r="G754" s="295"/>
      <c r="H754" s="295"/>
      <c r="I754" s="339"/>
      <c r="K754" s="269"/>
      <c r="L754" s="269"/>
      <c r="M754" s="269"/>
      <c r="N754" s="269"/>
      <c r="O754" s="269"/>
      <c r="P754" s="269"/>
      <c r="Q754" s="269"/>
      <c r="R754" s="269"/>
      <c r="S754" s="269"/>
      <c r="T754" s="269"/>
      <c r="U754" s="269"/>
      <c r="V754" s="269"/>
      <c r="W754" s="269"/>
    </row>
    <row r="755" spans="1:23" s="268" customFormat="1" ht="15" customHeight="1" x14ac:dyDescent="0.25">
      <c r="A755" s="330"/>
      <c r="B755" s="272"/>
      <c r="C755" s="266"/>
      <c r="D755" s="266"/>
      <c r="E755" s="266"/>
      <c r="F755" s="295"/>
      <c r="G755" s="295"/>
      <c r="H755" s="295"/>
      <c r="I755" s="339"/>
      <c r="K755" s="269"/>
      <c r="L755" s="269"/>
      <c r="M755" s="269"/>
      <c r="N755" s="269"/>
      <c r="O755" s="269"/>
      <c r="P755" s="269"/>
      <c r="Q755" s="269"/>
      <c r="R755" s="269"/>
      <c r="S755" s="269"/>
      <c r="T755" s="269"/>
      <c r="U755" s="269"/>
      <c r="V755" s="269"/>
      <c r="W755" s="269"/>
    </row>
    <row r="756" spans="1:23" s="268" customFormat="1" ht="15" customHeight="1" x14ac:dyDescent="0.25">
      <c r="A756" s="330"/>
      <c r="B756" s="272"/>
      <c r="C756" s="266"/>
      <c r="D756" s="266"/>
      <c r="E756" s="266"/>
      <c r="F756" s="295"/>
      <c r="G756" s="295"/>
      <c r="H756" s="295"/>
      <c r="I756" s="339"/>
      <c r="K756" s="269"/>
      <c r="L756" s="269"/>
      <c r="M756" s="269"/>
      <c r="N756" s="269"/>
      <c r="O756" s="269"/>
      <c r="P756" s="269"/>
      <c r="Q756" s="269"/>
      <c r="R756" s="269"/>
      <c r="S756" s="269"/>
      <c r="T756" s="269"/>
      <c r="U756" s="269"/>
      <c r="V756" s="269"/>
      <c r="W756" s="269"/>
    </row>
    <row r="757" spans="1:23" s="268" customFormat="1" ht="15" customHeight="1" x14ac:dyDescent="0.25">
      <c r="A757" s="330"/>
      <c r="B757" s="272"/>
      <c r="C757" s="266"/>
      <c r="D757" s="266"/>
      <c r="E757" s="266"/>
      <c r="F757" s="295"/>
      <c r="G757" s="295"/>
      <c r="H757" s="295"/>
      <c r="I757" s="339"/>
      <c r="K757" s="269"/>
      <c r="L757" s="269"/>
      <c r="M757" s="269"/>
      <c r="N757" s="269"/>
      <c r="O757" s="269"/>
      <c r="P757" s="269"/>
      <c r="Q757" s="269"/>
      <c r="R757" s="269"/>
      <c r="S757" s="269"/>
      <c r="T757" s="269"/>
      <c r="U757" s="269"/>
      <c r="V757" s="269"/>
      <c r="W757" s="269"/>
    </row>
    <row r="758" spans="1:23" s="268" customFormat="1" ht="15" customHeight="1" x14ac:dyDescent="0.25">
      <c r="A758" s="330"/>
      <c r="B758" s="272"/>
      <c r="C758" s="266"/>
      <c r="D758" s="266"/>
      <c r="E758" s="266"/>
      <c r="F758" s="295"/>
      <c r="G758" s="295"/>
      <c r="H758" s="295"/>
      <c r="I758" s="339"/>
      <c r="K758" s="269"/>
      <c r="L758" s="269"/>
      <c r="M758" s="269"/>
      <c r="N758" s="269"/>
      <c r="O758" s="269"/>
      <c r="P758" s="269"/>
      <c r="Q758" s="269"/>
      <c r="R758" s="269"/>
      <c r="S758" s="269"/>
      <c r="T758" s="269"/>
      <c r="U758" s="269"/>
      <c r="V758" s="269"/>
      <c r="W758" s="269"/>
    </row>
    <row r="759" spans="1:23" s="268" customFormat="1" ht="15" customHeight="1" x14ac:dyDescent="0.25">
      <c r="A759" s="330"/>
      <c r="B759" s="272"/>
      <c r="C759" s="266"/>
      <c r="D759" s="266"/>
      <c r="E759" s="266"/>
      <c r="F759" s="295"/>
      <c r="G759" s="295"/>
      <c r="H759" s="295"/>
      <c r="I759" s="339"/>
      <c r="K759" s="269"/>
      <c r="L759" s="269"/>
      <c r="M759" s="269"/>
      <c r="N759" s="269"/>
      <c r="O759" s="269"/>
      <c r="P759" s="269"/>
      <c r="Q759" s="269"/>
      <c r="R759" s="269"/>
      <c r="S759" s="269"/>
      <c r="T759" s="269"/>
      <c r="U759" s="269"/>
      <c r="V759" s="269"/>
      <c r="W759" s="269"/>
    </row>
    <row r="760" spans="1:23" s="268" customFormat="1" ht="15" customHeight="1" x14ac:dyDescent="0.25">
      <c r="A760" s="330"/>
      <c r="B760" s="272"/>
      <c r="C760" s="266"/>
      <c r="D760" s="266"/>
      <c r="E760" s="266"/>
      <c r="F760" s="295"/>
      <c r="G760" s="295"/>
      <c r="H760" s="295"/>
      <c r="I760" s="339"/>
      <c r="K760" s="269"/>
      <c r="L760" s="269"/>
      <c r="M760" s="269"/>
      <c r="N760" s="269"/>
      <c r="O760" s="269"/>
      <c r="P760" s="269"/>
      <c r="Q760" s="269"/>
      <c r="R760" s="269"/>
      <c r="S760" s="269"/>
      <c r="T760" s="269"/>
      <c r="U760" s="269"/>
      <c r="V760" s="269"/>
      <c r="W760" s="269"/>
    </row>
    <row r="761" spans="1:23" s="268" customFormat="1" ht="15" customHeight="1" x14ac:dyDescent="0.25">
      <c r="A761" s="330"/>
      <c r="B761" s="272"/>
      <c r="C761" s="266"/>
      <c r="D761" s="266"/>
      <c r="E761" s="266"/>
      <c r="F761" s="295"/>
      <c r="G761" s="295"/>
      <c r="H761" s="295"/>
      <c r="I761" s="339"/>
      <c r="K761" s="269"/>
      <c r="L761" s="269"/>
      <c r="M761" s="269"/>
      <c r="N761" s="269"/>
      <c r="O761" s="269"/>
      <c r="P761" s="269"/>
      <c r="Q761" s="269"/>
      <c r="R761" s="269"/>
      <c r="S761" s="269"/>
      <c r="T761" s="269"/>
      <c r="U761" s="269"/>
      <c r="V761" s="269"/>
      <c r="W761" s="269"/>
    </row>
    <row r="762" spans="1:23" s="268" customFormat="1" ht="15" customHeight="1" x14ac:dyDescent="0.25">
      <c r="A762" s="330"/>
      <c r="B762" s="272"/>
      <c r="C762" s="266"/>
      <c r="D762" s="266"/>
      <c r="E762" s="266"/>
      <c r="F762" s="295"/>
      <c r="G762" s="295"/>
      <c r="H762" s="295"/>
      <c r="I762" s="339"/>
      <c r="K762" s="269"/>
      <c r="L762" s="269"/>
      <c r="M762" s="269"/>
      <c r="N762" s="269"/>
      <c r="O762" s="269"/>
      <c r="P762" s="269"/>
      <c r="Q762" s="269"/>
      <c r="R762" s="269"/>
      <c r="S762" s="269"/>
      <c r="T762" s="269"/>
      <c r="U762" s="269"/>
      <c r="V762" s="269"/>
      <c r="W762" s="269"/>
    </row>
    <row r="763" spans="1:23" s="268" customFormat="1" ht="15" customHeight="1" x14ac:dyDescent="0.25">
      <c r="A763" s="330"/>
      <c r="B763" s="272"/>
      <c r="C763" s="266"/>
      <c r="D763" s="266"/>
      <c r="E763" s="266"/>
      <c r="F763" s="295"/>
      <c r="G763" s="295"/>
      <c r="H763" s="295"/>
      <c r="I763" s="339"/>
      <c r="K763" s="269"/>
      <c r="L763" s="269"/>
      <c r="M763" s="269"/>
      <c r="N763" s="269"/>
      <c r="O763" s="269"/>
      <c r="P763" s="269"/>
      <c r="Q763" s="269"/>
      <c r="R763" s="269"/>
      <c r="S763" s="269"/>
      <c r="T763" s="269"/>
      <c r="U763" s="269"/>
      <c r="V763" s="269"/>
      <c r="W763" s="269"/>
    </row>
    <row r="764" spans="1:23" s="268" customFormat="1" ht="15" customHeight="1" x14ac:dyDescent="0.25">
      <c r="A764" s="330"/>
      <c r="B764" s="272"/>
      <c r="C764" s="266"/>
      <c r="D764" s="266"/>
      <c r="E764" s="266"/>
      <c r="F764" s="295"/>
      <c r="G764" s="295"/>
      <c r="H764" s="295"/>
      <c r="I764" s="339"/>
      <c r="K764" s="269"/>
      <c r="L764" s="269"/>
      <c r="M764" s="269"/>
      <c r="N764" s="269"/>
      <c r="O764" s="269"/>
      <c r="P764" s="269"/>
      <c r="Q764" s="269"/>
      <c r="R764" s="269"/>
      <c r="S764" s="269"/>
      <c r="T764" s="269"/>
      <c r="U764" s="269"/>
      <c r="V764" s="269"/>
      <c r="W764" s="269"/>
    </row>
    <row r="765" spans="1:23" s="268" customFormat="1" ht="15" customHeight="1" x14ac:dyDescent="0.25">
      <c r="A765" s="330"/>
      <c r="B765" s="272"/>
      <c r="C765" s="266"/>
      <c r="D765" s="266"/>
      <c r="E765" s="266"/>
      <c r="F765" s="295"/>
      <c r="G765" s="295"/>
      <c r="H765" s="295"/>
      <c r="I765" s="339"/>
      <c r="K765" s="269"/>
      <c r="L765" s="269"/>
      <c r="M765" s="269"/>
      <c r="N765" s="269"/>
      <c r="O765" s="269"/>
      <c r="P765" s="269"/>
      <c r="Q765" s="269"/>
      <c r="R765" s="269"/>
      <c r="S765" s="269"/>
      <c r="T765" s="269"/>
      <c r="U765" s="269"/>
      <c r="V765" s="269"/>
      <c r="W765" s="269"/>
    </row>
    <row r="766" spans="1:23" s="268" customFormat="1" ht="15" customHeight="1" x14ac:dyDescent="0.25">
      <c r="A766" s="330"/>
      <c r="B766" s="272"/>
      <c r="C766" s="266"/>
      <c r="D766" s="266"/>
      <c r="E766" s="266"/>
      <c r="F766" s="295"/>
      <c r="G766" s="295"/>
      <c r="H766" s="295"/>
      <c r="I766" s="339"/>
      <c r="K766" s="269"/>
      <c r="L766" s="269"/>
      <c r="M766" s="269"/>
      <c r="N766" s="269"/>
      <c r="O766" s="269"/>
      <c r="P766" s="269"/>
      <c r="Q766" s="269"/>
      <c r="R766" s="269"/>
      <c r="S766" s="269"/>
      <c r="T766" s="269"/>
      <c r="U766" s="269"/>
      <c r="V766" s="269"/>
      <c r="W766" s="269"/>
    </row>
    <row r="767" spans="1:23" s="268" customFormat="1" ht="15" customHeight="1" x14ac:dyDescent="0.25">
      <c r="A767" s="330"/>
      <c r="B767" s="272"/>
      <c r="C767" s="266"/>
      <c r="D767" s="266"/>
      <c r="E767" s="266"/>
      <c r="F767" s="295"/>
      <c r="G767" s="295"/>
      <c r="H767" s="295"/>
      <c r="I767" s="339"/>
      <c r="K767" s="269"/>
      <c r="L767" s="269"/>
      <c r="M767" s="269"/>
      <c r="N767" s="269"/>
      <c r="O767" s="269"/>
      <c r="P767" s="269"/>
      <c r="Q767" s="269"/>
      <c r="R767" s="269"/>
      <c r="S767" s="269"/>
      <c r="T767" s="269"/>
      <c r="U767" s="269"/>
      <c r="V767" s="269"/>
      <c r="W767" s="269"/>
    </row>
  </sheetData>
  <mergeCells count="2">
    <mergeCell ref="B1:E1"/>
    <mergeCell ref="B294:E294"/>
  </mergeCells>
  <pageMargins left="0.7" right="0.7" top="0.75" bottom="0.75" header="0.3" footer="0.3"/>
  <pageSetup paperSize="9" scale="53" orientation="portrait" r:id="rId1"/>
  <rowBreaks count="3" manualBreakCount="3">
    <brk id="78" max="8" man="1"/>
    <brk id="163" max="16383" man="1"/>
    <brk id="2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Preliminaries</vt:lpstr>
      <vt:lpstr>Borehole drilling</vt:lpstr>
      <vt:lpstr>Water Kiosk</vt:lpstr>
      <vt:lpstr>Toilet &amp; Septic tank</vt:lpstr>
      <vt:lpstr>New elevated water tank</vt:lpstr>
      <vt:lpstr>Pump &amp; piping systems</vt:lpstr>
      <vt:lpstr>Fencing &amp; guard house</vt:lpstr>
      <vt:lpstr>Generator room</vt:lpstr>
      <vt:lpstr>Caretakers room</vt:lpstr>
      <vt:lpstr>Summary</vt:lpstr>
      <vt:lpstr>'Borehole drilling'!Print_Area</vt:lpstr>
      <vt:lpstr>'New elevated water tank'!Print_Area</vt:lpstr>
      <vt:lpstr>'Pump &amp; piping systems'!Print_Area</vt:lpstr>
      <vt:lpstr>'Water Kiosk'!Print_Area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dc:creator>
  <cp:lastModifiedBy>David Wanja</cp:lastModifiedBy>
  <cp:lastPrinted>2017-10-12T09:45:32Z</cp:lastPrinted>
  <dcterms:created xsi:type="dcterms:W3CDTF">2017-07-19T10:02:06Z</dcterms:created>
  <dcterms:modified xsi:type="dcterms:W3CDTF">2018-02-05T17:26:43Z</dcterms:modified>
</cp:coreProperties>
</file>